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230" yWindow="15" windowWidth="19125" windowHeight="12735"/>
  </bookViews>
  <sheets>
    <sheet name="Switchboard" sheetId="7" r:id="rId1"/>
    <sheet name="Modules" sheetId="6" r:id="rId2"/>
    <sheet name="Input - Annual P&amp;L" sheetId="1" r:id="rId3"/>
    <sheet name="Input - Monthly P&amp;L" sheetId="3" r:id="rId4"/>
    <sheet name="Balance Sheet" sheetId="8" r:id="rId5"/>
    <sheet name="Cash Flow" sheetId="9" r:id="rId6"/>
    <sheet name="Output" sheetId="4" r:id="rId7"/>
  </sheets>
  <definedNames>
    <definedName name="_xlnm.Print_Area" localSheetId="4">'Balance Sheet'!$B$18:$R$88</definedName>
    <definedName name="_xlnm.Print_Area" localSheetId="5">'Cash Flow'!$B$18:$R$84</definedName>
    <definedName name="_xlnm.Print_Area" localSheetId="2">'Input - Annual P&amp;L'!$B$18:$T$104</definedName>
    <definedName name="_xlnm.Print_Area" localSheetId="3">'Input - Monthly P&amp;L'!$B$18:$T$76</definedName>
    <definedName name="_xlnm.Print_Area" localSheetId="1">Modules!$F$246:$L$284</definedName>
    <definedName name="_xlnm.Print_Area" localSheetId="6">Output!$D$210:$H$249</definedName>
    <definedName name="_xlnm.Print_Area" localSheetId="0">Switchboard!$F$115:$I$164</definedName>
  </definedNames>
  <calcPr calcId="125725"/>
</workbook>
</file>

<file path=xl/calcChain.xml><?xml version="1.0" encoding="utf-8"?>
<calcChain xmlns="http://schemas.openxmlformats.org/spreadsheetml/2006/main">
  <c r="J30" i="6"/>
  <c r="J292" s="1"/>
  <c r="J294" s="1"/>
  <c r="K30"/>
  <c r="K27" i="1" s="1"/>
  <c r="L30" i="6"/>
  <c r="L27" i="1" s="1"/>
  <c r="L28"/>
  <c r="I114" s="1"/>
  <c r="K28"/>
  <c r="H114" s="1"/>
  <c r="J28"/>
  <c r="G114" s="1"/>
  <c r="F118"/>
  <c r="F116"/>
  <c r="F115"/>
  <c r="F114"/>
  <c r="F113"/>
  <c r="F392" i="6"/>
  <c r="F391"/>
  <c r="F390"/>
  <c r="F389"/>
  <c r="F388"/>
  <c r="F387"/>
  <c r="F386"/>
  <c r="F381"/>
  <c r="F380"/>
  <c r="F379"/>
  <c r="F378"/>
  <c r="O21" i="9"/>
  <c r="H24" s="1"/>
  <c r="O20"/>
  <c r="O21" i="8"/>
  <c r="H24" s="1"/>
  <c r="O20"/>
  <c r="P23" i="3"/>
  <c r="P22"/>
  <c r="Q21" i="1"/>
  <c r="P21" i="3" s="1"/>
  <c r="Q20" i="1"/>
  <c r="P20" i="3" s="1"/>
  <c r="E81" s="1"/>
  <c r="R133"/>
  <c r="E133"/>
  <c r="E131"/>
  <c r="E129"/>
  <c r="E127"/>
  <c r="E125"/>
  <c r="E123"/>
  <c r="M172" i="6"/>
  <c r="L172"/>
  <c r="K172"/>
  <c r="M164"/>
  <c r="L164"/>
  <c r="K168"/>
  <c r="K164"/>
  <c r="K165" s="1"/>
  <c r="K166" s="1"/>
  <c r="I133"/>
  <c r="I131"/>
  <c r="L131"/>
  <c r="K131"/>
  <c r="J131"/>
  <c r="J133" s="1"/>
  <c r="K133" s="1"/>
  <c r="L133" s="1"/>
  <c r="J337"/>
  <c r="K337"/>
  <c r="L337"/>
  <c r="H235"/>
  <c r="I235"/>
  <c r="J235" s="1"/>
  <c r="H234"/>
  <c r="I234"/>
  <c r="J234"/>
  <c r="H233"/>
  <c r="I233" s="1"/>
  <c r="J233" s="1"/>
  <c r="H232"/>
  <c r="I232" s="1"/>
  <c r="J232" s="1"/>
  <c r="H231"/>
  <c r="I231"/>
  <c r="J231" s="1"/>
  <c r="H230"/>
  <c r="I230"/>
  <c r="J230"/>
  <c r="H229"/>
  <c r="I229" s="1"/>
  <c r="J229" s="1"/>
  <c r="H228"/>
  <c r="I228" s="1"/>
  <c r="H227"/>
  <c r="I227"/>
  <c r="J227" s="1"/>
  <c r="H226"/>
  <c r="I226" s="1"/>
  <c r="J226" s="1"/>
  <c r="L292"/>
  <c r="L294" s="1"/>
  <c r="K292"/>
  <c r="K294" s="1"/>
  <c r="L270"/>
  <c r="L304" s="1"/>
  <c r="L306" s="1"/>
  <c r="K270"/>
  <c r="K304" s="1"/>
  <c r="K306" s="1"/>
  <c r="J270"/>
  <c r="J274" s="1"/>
  <c r="J276" s="1"/>
  <c r="J280" s="1"/>
  <c r="J333"/>
  <c r="K274"/>
  <c r="E65" i="3"/>
  <c r="E64"/>
  <c r="E63"/>
  <c r="E62"/>
  <c r="E61"/>
  <c r="E60"/>
  <c r="E59"/>
  <c r="E58"/>
  <c r="E57"/>
  <c r="E56"/>
  <c r="E55"/>
  <c r="E54"/>
  <c r="E53"/>
  <c r="E52"/>
  <c r="E51"/>
  <c r="E50"/>
  <c r="E49"/>
  <c r="E48"/>
  <c r="E47"/>
  <c r="E46"/>
  <c r="E45"/>
  <c r="E44"/>
  <c r="E43"/>
  <c r="E42"/>
  <c r="E41"/>
  <c r="E40"/>
  <c r="E39"/>
  <c r="E38"/>
  <c r="E37"/>
  <c r="E36"/>
  <c r="E35"/>
  <c r="E34"/>
  <c r="J282" i="6"/>
  <c r="J318"/>
  <c r="H222"/>
  <c r="H224" s="1"/>
  <c r="I222"/>
  <c r="K336" s="1"/>
  <c r="N336" s="1"/>
  <c r="J222"/>
  <c r="L336" s="1"/>
  <c r="O336" s="1"/>
  <c r="H236"/>
  <c r="H240" s="1"/>
  <c r="H41" i="8" s="1"/>
  <c r="K40" s="1"/>
  <c r="H111" s="1"/>
  <c r="H238" i="6"/>
  <c r="J342" s="1"/>
  <c r="M342" s="1"/>
  <c r="L272"/>
  <c r="K272"/>
  <c r="M333"/>
  <c r="J91" i="1"/>
  <c r="M91" s="1"/>
  <c r="K150" i="6"/>
  <c r="K158"/>
  <c r="K173"/>
  <c r="J336"/>
  <c r="M336" s="1"/>
  <c r="M328"/>
  <c r="K185"/>
  <c r="K206"/>
  <c r="J330" s="1"/>
  <c r="M330" s="1"/>
  <c r="J335"/>
  <c r="M335" s="1"/>
  <c r="M337"/>
  <c r="K151"/>
  <c r="K182" s="1"/>
  <c r="K203" s="1"/>
  <c r="J341" s="1"/>
  <c r="M341" s="1"/>
  <c r="K159"/>
  <c r="M343"/>
  <c r="M344"/>
  <c r="M345"/>
  <c r="M346"/>
  <c r="M347"/>
  <c r="M348"/>
  <c r="M349"/>
  <c r="M350"/>
  <c r="M351"/>
  <c r="M352"/>
  <c r="M353"/>
  <c r="M354"/>
  <c r="M355"/>
  <c r="M356"/>
  <c r="M357"/>
  <c r="M358"/>
  <c r="H43" i="8"/>
  <c r="K42" s="1"/>
  <c r="H112" s="1"/>
  <c r="J284" i="6"/>
  <c r="H32" i="8" s="1"/>
  <c r="K31" s="1"/>
  <c r="K160" i="6"/>
  <c r="K176"/>
  <c r="L135"/>
  <c r="J64" i="9" s="1"/>
  <c r="M63" s="1"/>
  <c r="K135" i="6"/>
  <c r="I64" i="9" s="1"/>
  <c r="L63" s="1"/>
  <c r="L150" i="6"/>
  <c r="L158"/>
  <c r="L173"/>
  <c r="L174" s="1"/>
  <c r="L151"/>
  <c r="L182" s="1"/>
  <c r="L203" s="1"/>
  <c r="K341" s="1"/>
  <c r="N341" s="1"/>
  <c r="L159"/>
  <c r="K329"/>
  <c r="N329" s="1"/>
  <c r="N330"/>
  <c r="K331"/>
  <c r="N331" s="1"/>
  <c r="K335"/>
  <c r="N335"/>
  <c r="N337"/>
  <c r="N345"/>
  <c r="N346"/>
  <c r="N347"/>
  <c r="N348"/>
  <c r="N349"/>
  <c r="N350"/>
  <c r="N351"/>
  <c r="N352"/>
  <c r="N353"/>
  <c r="N354"/>
  <c r="N355"/>
  <c r="N356"/>
  <c r="N357"/>
  <c r="N358"/>
  <c r="M150"/>
  <c r="M158"/>
  <c r="M165"/>
  <c r="M166" s="1"/>
  <c r="M173"/>
  <c r="M174" s="1"/>
  <c r="M151"/>
  <c r="M182" s="1"/>
  <c r="M203" s="1"/>
  <c r="L341" s="1"/>
  <c r="O341" s="1"/>
  <c r="M159"/>
  <c r="L329"/>
  <c r="O329" s="1"/>
  <c r="O330"/>
  <c r="L331"/>
  <c r="O331" s="1"/>
  <c r="L335"/>
  <c r="O335"/>
  <c r="O337"/>
  <c r="O345"/>
  <c r="O346"/>
  <c r="O347"/>
  <c r="O348"/>
  <c r="O349"/>
  <c r="O350"/>
  <c r="O351"/>
  <c r="O352"/>
  <c r="O353"/>
  <c r="O354"/>
  <c r="O355"/>
  <c r="O356"/>
  <c r="O357"/>
  <c r="O358"/>
  <c r="J29"/>
  <c r="K38" s="1"/>
  <c r="J314"/>
  <c r="G179"/>
  <c r="K318"/>
  <c r="L318" s="1"/>
  <c r="J43" i="8" s="1"/>
  <c r="M42" s="1"/>
  <c r="J112" s="1"/>
  <c r="J320" i="6"/>
  <c r="H38" i="9" s="1"/>
  <c r="K37" s="1"/>
  <c r="H103" s="1"/>
  <c r="J52"/>
  <c r="I52"/>
  <c r="H52"/>
  <c r="K52" s="1"/>
  <c r="H113" s="1"/>
  <c r="H118" s="1"/>
  <c r="H30"/>
  <c r="J73" i="6"/>
  <c r="K73" s="1"/>
  <c r="J38"/>
  <c r="L284"/>
  <c r="K284"/>
  <c r="L282"/>
  <c r="J34" i="9" s="1"/>
  <c r="M33" s="1"/>
  <c r="J101" s="1"/>
  <c r="K282" i="6"/>
  <c r="I34" i="9" s="1"/>
  <c r="L33" s="1"/>
  <c r="I101" s="1"/>
  <c r="H34"/>
  <c r="M35"/>
  <c r="M41"/>
  <c r="M43"/>
  <c r="M45"/>
  <c r="M47"/>
  <c r="M52"/>
  <c r="M54"/>
  <c r="M56"/>
  <c r="M58"/>
  <c r="J60"/>
  <c r="L160" i="6"/>
  <c r="M160" s="1"/>
  <c r="L168"/>
  <c r="M168" s="1"/>
  <c r="L176"/>
  <c r="M176" s="1"/>
  <c r="M67" i="9"/>
  <c r="J123" s="1"/>
  <c r="M69"/>
  <c r="L35"/>
  <c r="L41"/>
  <c r="L43"/>
  <c r="L45"/>
  <c r="L47"/>
  <c r="L52"/>
  <c r="I113" s="1"/>
  <c r="I118" s="1"/>
  <c r="L54"/>
  <c r="L56"/>
  <c r="L58"/>
  <c r="L67"/>
  <c r="L69"/>
  <c r="K29"/>
  <c r="K35"/>
  <c r="K41"/>
  <c r="K43"/>
  <c r="K45"/>
  <c r="K47"/>
  <c r="K54"/>
  <c r="K56"/>
  <c r="K58"/>
  <c r="K67"/>
  <c r="H123" s="1"/>
  <c r="K69"/>
  <c r="K77"/>
  <c r="H130"/>
  <c r="G132"/>
  <c r="G130"/>
  <c r="G128"/>
  <c r="J124"/>
  <c r="I124"/>
  <c r="I123"/>
  <c r="H124"/>
  <c r="G124"/>
  <c r="G123"/>
  <c r="G122"/>
  <c r="G121"/>
  <c r="J108"/>
  <c r="J107"/>
  <c r="J106"/>
  <c r="J105"/>
  <c r="J102"/>
  <c r="I108"/>
  <c r="I107"/>
  <c r="I106"/>
  <c r="I105"/>
  <c r="I102"/>
  <c r="H108"/>
  <c r="H107"/>
  <c r="H106"/>
  <c r="H105"/>
  <c r="H102"/>
  <c r="H99"/>
  <c r="G108"/>
  <c r="G107"/>
  <c r="G106"/>
  <c r="G105"/>
  <c r="G104"/>
  <c r="G103"/>
  <c r="G102"/>
  <c r="G101"/>
  <c r="G100"/>
  <c r="G99"/>
  <c r="G92"/>
  <c r="G91"/>
  <c r="G98"/>
  <c r="G113"/>
  <c r="J113"/>
  <c r="J118" s="1"/>
  <c r="G114"/>
  <c r="H114"/>
  <c r="I114"/>
  <c r="J114"/>
  <c r="G115"/>
  <c r="H115"/>
  <c r="I115"/>
  <c r="J115"/>
  <c r="G116"/>
  <c r="H116"/>
  <c r="I116"/>
  <c r="J116"/>
  <c r="K53" i="8"/>
  <c r="K55"/>
  <c r="K57"/>
  <c r="K64"/>
  <c r="K66"/>
  <c r="K68"/>
  <c r="K77"/>
  <c r="K79"/>
  <c r="M53"/>
  <c r="M55"/>
  <c r="J125" s="1"/>
  <c r="M57"/>
  <c r="M64"/>
  <c r="M66"/>
  <c r="M68"/>
  <c r="M77"/>
  <c r="M79"/>
  <c r="J141" s="1"/>
  <c r="M33"/>
  <c r="M44"/>
  <c r="L53"/>
  <c r="L55"/>
  <c r="L57"/>
  <c r="L64"/>
  <c r="L66"/>
  <c r="I133" s="1"/>
  <c r="L68"/>
  <c r="L77"/>
  <c r="L79"/>
  <c r="L33"/>
  <c r="L44"/>
  <c r="K33"/>
  <c r="K44"/>
  <c r="J140"/>
  <c r="J132"/>
  <c r="J133"/>
  <c r="J134"/>
  <c r="J124"/>
  <c r="J126"/>
  <c r="I140"/>
  <c r="I141"/>
  <c r="I132"/>
  <c r="I134"/>
  <c r="I124"/>
  <c r="I125"/>
  <c r="I126"/>
  <c r="H140"/>
  <c r="H141"/>
  <c r="H132"/>
  <c r="H133"/>
  <c r="H134"/>
  <c r="H124"/>
  <c r="H125"/>
  <c r="H126"/>
  <c r="G141"/>
  <c r="G140"/>
  <c r="G139"/>
  <c r="G138"/>
  <c r="G134"/>
  <c r="G133"/>
  <c r="G132"/>
  <c r="G131"/>
  <c r="G126"/>
  <c r="G125"/>
  <c r="G124"/>
  <c r="G123"/>
  <c r="J105"/>
  <c r="J113"/>
  <c r="I105"/>
  <c r="I113"/>
  <c r="H105"/>
  <c r="H113"/>
  <c r="G113"/>
  <c r="G112"/>
  <c r="G111"/>
  <c r="G110"/>
  <c r="G105"/>
  <c r="G104"/>
  <c r="G103"/>
  <c r="G102"/>
  <c r="G96"/>
  <c r="M157" i="6"/>
  <c r="L157"/>
  <c r="K157"/>
  <c r="M156"/>
  <c r="L156"/>
  <c r="K156"/>
  <c r="M149"/>
  <c r="M180" s="1"/>
  <c r="M201" s="1"/>
  <c r="M148"/>
  <c r="M179" s="1"/>
  <c r="M200" s="1"/>
  <c r="M144"/>
  <c r="L149"/>
  <c r="K149"/>
  <c r="L148"/>
  <c r="K148"/>
  <c r="L327"/>
  <c r="O327" s="1"/>
  <c r="K327"/>
  <c r="N327" s="1"/>
  <c r="J327"/>
  <c r="M327" s="1"/>
  <c r="L301"/>
  <c r="K301"/>
  <c r="J301"/>
  <c r="J47"/>
  <c r="L289"/>
  <c r="K289"/>
  <c r="J289"/>
  <c r="J247"/>
  <c r="K247"/>
  <c r="L247"/>
  <c r="F235"/>
  <c r="F234"/>
  <c r="F233"/>
  <c r="F232"/>
  <c r="F231"/>
  <c r="F230"/>
  <c r="F229"/>
  <c r="F228"/>
  <c r="F227"/>
  <c r="F226"/>
  <c r="J210"/>
  <c r="I210"/>
  <c r="H210"/>
  <c r="L144"/>
  <c r="K144"/>
  <c r="L119"/>
  <c r="K119"/>
  <c r="J119"/>
  <c r="L47"/>
  <c r="K47"/>
  <c r="L29"/>
  <c r="F374" s="1"/>
  <c r="K29"/>
  <c r="H376" s="1"/>
  <c r="F373"/>
  <c r="C34" i="3"/>
  <c r="P34" s="1"/>
  <c r="C35"/>
  <c r="C36"/>
  <c r="C37"/>
  <c r="C38"/>
  <c r="C39"/>
  <c r="C40"/>
  <c r="C41"/>
  <c r="C42"/>
  <c r="C43"/>
  <c r="C44"/>
  <c r="C45"/>
  <c r="C46"/>
  <c r="C47"/>
  <c r="C48"/>
  <c r="C49"/>
  <c r="C50"/>
  <c r="P50" s="1"/>
  <c r="C51"/>
  <c r="C52"/>
  <c r="P52" s="1"/>
  <c r="C53"/>
  <c r="C54"/>
  <c r="C55"/>
  <c r="C56"/>
  <c r="C57"/>
  <c r="C58"/>
  <c r="C59"/>
  <c r="C60"/>
  <c r="C61"/>
  <c r="C62"/>
  <c r="D34"/>
  <c r="D35"/>
  <c r="D36"/>
  <c r="D37"/>
  <c r="D38"/>
  <c r="D39"/>
  <c r="D40"/>
  <c r="D41"/>
  <c r="D42"/>
  <c r="D43"/>
  <c r="D44"/>
  <c r="D45"/>
  <c r="D46"/>
  <c r="D47"/>
  <c r="D48"/>
  <c r="D49"/>
  <c r="D50"/>
  <c r="D51"/>
  <c r="D52"/>
  <c r="D53"/>
  <c r="D54"/>
  <c r="D55"/>
  <c r="D56"/>
  <c r="D57"/>
  <c r="D58"/>
  <c r="D59"/>
  <c r="D60"/>
  <c r="D61"/>
  <c r="D62"/>
  <c r="D63"/>
  <c r="D64"/>
  <c r="D65"/>
  <c r="E33" i="1"/>
  <c r="E35"/>
  <c r="E37"/>
  <c r="E39"/>
  <c r="E41"/>
  <c r="E43"/>
  <c r="E45"/>
  <c r="E47"/>
  <c r="E49"/>
  <c r="E51"/>
  <c r="E53"/>
  <c r="E55"/>
  <c r="E57"/>
  <c r="E59"/>
  <c r="E61"/>
  <c r="E63"/>
  <c r="E65"/>
  <c r="E67"/>
  <c r="E69"/>
  <c r="E71"/>
  <c r="E73"/>
  <c r="E75"/>
  <c r="E77"/>
  <c r="E79"/>
  <c r="E81"/>
  <c r="E83"/>
  <c r="E85"/>
  <c r="E87"/>
  <c r="E89"/>
  <c r="E91"/>
  <c r="E92"/>
  <c r="E93"/>
  <c r="F109"/>
  <c r="S63" i="3"/>
  <c r="B22"/>
  <c r="R84"/>
  <c r="R88"/>
  <c r="E31"/>
  <c r="E88" s="1"/>
  <c r="E30"/>
  <c r="E87" s="1"/>
  <c r="E29"/>
  <c r="E86" s="1"/>
  <c r="S29"/>
  <c r="E28"/>
  <c r="E85" s="1"/>
  <c r="R27"/>
  <c r="T27" s="1"/>
  <c r="E90"/>
  <c r="F161" i="1"/>
  <c r="F159"/>
  <c r="F157"/>
  <c r="F155"/>
  <c r="F153"/>
  <c r="F151"/>
  <c r="G95" i="8"/>
  <c r="K33" i="9"/>
  <c r="H101" s="1"/>
  <c r="J32" i="8"/>
  <c r="M31" s="1"/>
  <c r="J104" s="1"/>
  <c r="I32"/>
  <c r="L31" s="1"/>
  <c r="I104" s="1"/>
  <c r="H104"/>
  <c r="G150" i="1" l="1"/>
  <c r="D119" i="3"/>
  <c r="G144" i="1"/>
  <c r="H145"/>
  <c r="I146"/>
  <c r="G148"/>
  <c r="H149"/>
  <c r="I150"/>
  <c r="D94" i="3"/>
  <c r="D98"/>
  <c r="D102"/>
  <c r="D106"/>
  <c r="D110"/>
  <c r="D114"/>
  <c r="D118"/>
  <c r="D122"/>
  <c r="G127" i="1"/>
  <c r="G145"/>
  <c r="H146"/>
  <c r="I147"/>
  <c r="G149"/>
  <c r="H150"/>
  <c r="D93" i="3"/>
  <c r="D97"/>
  <c r="D101"/>
  <c r="D105"/>
  <c r="D109"/>
  <c r="D113"/>
  <c r="D117"/>
  <c r="D121"/>
  <c r="I144" i="1"/>
  <c r="G146"/>
  <c r="H147"/>
  <c r="I148"/>
  <c r="D92" i="3"/>
  <c r="D96"/>
  <c r="D100"/>
  <c r="D104"/>
  <c r="D108"/>
  <c r="D112"/>
  <c r="D116"/>
  <c r="D120"/>
  <c r="F147" i="1"/>
  <c r="H144"/>
  <c r="I145"/>
  <c r="G147"/>
  <c r="H148"/>
  <c r="I149"/>
  <c r="D91" i="3"/>
  <c r="D95"/>
  <c r="D99"/>
  <c r="D103"/>
  <c r="D107"/>
  <c r="E107" s="1"/>
  <c r="D111"/>
  <c r="D115"/>
  <c r="G34"/>
  <c r="O34"/>
  <c r="G50"/>
  <c r="O50"/>
  <c r="G52"/>
  <c r="O52"/>
  <c r="F34"/>
  <c r="J34"/>
  <c r="F50"/>
  <c r="J50"/>
  <c r="F52"/>
  <c r="J52"/>
  <c r="N52"/>
  <c r="I34"/>
  <c r="M34"/>
  <c r="I50"/>
  <c r="M50"/>
  <c r="I52"/>
  <c r="M52"/>
  <c r="L34"/>
  <c r="L50"/>
  <c r="H52"/>
  <c r="L52"/>
  <c r="F122" i="1"/>
  <c r="F126"/>
  <c r="F130"/>
  <c r="F134"/>
  <c r="F138"/>
  <c r="F142"/>
  <c r="F146"/>
  <c r="F150"/>
  <c r="F121"/>
  <c r="F125"/>
  <c r="F129"/>
  <c r="F133"/>
  <c r="F137"/>
  <c r="F141"/>
  <c r="F145"/>
  <c r="F149"/>
  <c r="F120"/>
  <c r="F124"/>
  <c r="F128"/>
  <c r="F132"/>
  <c r="F136"/>
  <c r="F140"/>
  <c r="F144"/>
  <c r="F148"/>
  <c r="F119"/>
  <c r="F123"/>
  <c r="F127"/>
  <c r="F131"/>
  <c r="F135"/>
  <c r="F139"/>
  <c r="F143"/>
  <c r="I43" i="8"/>
  <c r="L42" s="1"/>
  <c r="I112" s="1"/>
  <c r="K320" i="6"/>
  <c r="I38" i="9" s="1"/>
  <c r="L37" s="1"/>
  <c r="I103" s="1"/>
  <c r="J329" i="6"/>
  <c r="M329" s="1"/>
  <c r="J135"/>
  <c r="H64" i="9" s="1"/>
  <c r="K63" s="1"/>
  <c r="H121" s="1"/>
  <c r="G376" i="6"/>
  <c r="M119" i="3"/>
  <c r="O119"/>
  <c r="I376" i="6"/>
  <c r="P119" i="3"/>
  <c r="J26" i="1"/>
  <c r="G112" s="1"/>
  <c r="I24" i="8"/>
  <c r="I100" s="1"/>
  <c r="I121" s="1"/>
  <c r="J24"/>
  <c r="J24" i="9"/>
  <c r="I24"/>
  <c r="I96" s="1"/>
  <c r="L26" i="1"/>
  <c r="I112" s="1"/>
  <c r="F63" i="3"/>
  <c r="J63"/>
  <c r="J120" s="1"/>
  <c r="N63"/>
  <c r="N120" s="1"/>
  <c r="K26" i="1"/>
  <c r="I63" i="3"/>
  <c r="M63"/>
  <c r="M120" s="1"/>
  <c r="Q63"/>
  <c r="Q120" s="1"/>
  <c r="E122"/>
  <c r="I60" i="9"/>
  <c r="H63" i="3"/>
  <c r="H120" s="1"/>
  <c r="L63"/>
  <c r="L120" s="1"/>
  <c r="P63"/>
  <c r="P120" s="1"/>
  <c r="G63"/>
  <c r="G120" s="1"/>
  <c r="K63"/>
  <c r="K120" s="1"/>
  <c r="O63"/>
  <c r="O120" s="1"/>
  <c r="J50" i="6"/>
  <c r="K50" s="1"/>
  <c r="L50" s="1"/>
  <c r="L52" s="1"/>
  <c r="I378" s="1"/>
  <c r="J27" i="1"/>
  <c r="G113" s="1"/>
  <c r="J93" i="6"/>
  <c r="I113" i="1"/>
  <c r="O27"/>
  <c r="H113"/>
  <c r="N27"/>
  <c r="E93" i="3"/>
  <c r="E97"/>
  <c r="E101"/>
  <c r="E105"/>
  <c r="E109"/>
  <c r="E113"/>
  <c r="E117"/>
  <c r="E121"/>
  <c r="F115"/>
  <c r="F119"/>
  <c r="F113"/>
  <c r="P115"/>
  <c r="E92"/>
  <c r="E96"/>
  <c r="E100"/>
  <c r="E104"/>
  <c r="E108"/>
  <c r="E112"/>
  <c r="E116"/>
  <c r="E120"/>
  <c r="F120"/>
  <c r="E91"/>
  <c r="E95"/>
  <c r="E99"/>
  <c r="E103"/>
  <c r="E111"/>
  <c r="E115"/>
  <c r="E119"/>
  <c r="E94"/>
  <c r="E98"/>
  <c r="E102"/>
  <c r="E106"/>
  <c r="E110"/>
  <c r="E114"/>
  <c r="E118"/>
  <c r="K276" i="6"/>
  <c r="K280" s="1"/>
  <c r="K29" i="1" s="1"/>
  <c r="L333" i="6"/>
  <c r="O333" s="1"/>
  <c r="H60" i="9"/>
  <c r="M181" i="6"/>
  <c r="M202" s="1"/>
  <c r="L98" i="1" s="1"/>
  <c r="K152" i="6"/>
  <c r="Q26" i="3"/>
  <c r="Q84" s="1"/>
  <c r="M26"/>
  <c r="M84" s="1"/>
  <c r="I26"/>
  <c r="I84" s="1"/>
  <c r="N26"/>
  <c r="N84" s="1"/>
  <c r="J26"/>
  <c r="J84" s="1"/>
  <c r="K26"/>
  <c r="K84" s="1"/>
  <c r="P26"/>
  <c r="P84" s="1"/>
  <c r="L26"/>
  <c r="L84" s="1"/>
  <c r="H26"/>
  <c r="H84" s="1"/>
  <c r="O26"/>
  <c r="O84" s="1"/>
  <c r="G26"/>
  <c r="G84" s="1"/>
  <c r="F26"/>
  <c r="F84" s="1"/>
  <c r="H96" i="9"/>
  <c r="L38" i="6"/>
  <c r="J100" i="8"/>
  <c r="J121" s="1"/>
  <c r="J96" i="9"/>
  <c r="H100" i="8"/>
  <c r="H121" s="1"/>
  <c r="J75" i="6"/>
  <c r="G386" s="1"/>
  <c r="J60"/>
  <c r="J83"/>
  <c r="J103"/>
  <c r="G115" i="3"/>
  <c r="G113"/>
  <c r="I115"/>
  <c r="I113"/>
  <c r="K115"/>
  <c r="K113"/>
  <c r="M115"/>
  <c r="M113"/>
  <c r="O115"/>
  <c r="O113"/>
  <c r="Q115"/>
  <c r="Q113"/>
  <c r="J55" i="6"/>
  <c r="J78"/>
  <c r="J98"/>
  <c r="H115" i="3"/>
  <c r="H113"/>
  <c r="J115"/>
  <c r="J113"/>
  <c r="L115"/>
  <c r="L113"/>
  <c r="N115"/>
  <c r="N113"/>
  <c r="P113"/>
  <c r="J65" i="6"/>
  <c r="J88"/>
  <c r="J331"/>
  <c r="M331" s="1"/>
  <c r="L179"/>
  <c r="L200" s="1"/>
  <c r="L165"/>
  <c r="L166" s="1"/>
  <c r="L181" s="1"/>
  <c r="L202" s="1"/>
  <c r="K98" i="1" s="1"/>
  <c r="N98" s="1"/>
  <c r="K339" i="6" s="1"/>
  <c r="N339" s="1"/>
  <c r="L180"/>
  <c r="L201" s="1"/>
  <c r="K179"/>
  <c r="K200" s="1"/>
  <c r="J68" i="1"/>
  <c r="J58"/>
  <c r="J52"/>
  <c r="J70"/>
  <c r="J60"/>
  <c r="J42"/>
  <c r="J38"/>
  <c r="L73" i="6"/>
  <c r="L75" s="1"/>
  <c r="I386" s="1"/>
  <c r="K75"/>
  <c r="J48" i="1"/>
  <c r="J44"/>
  <c r="J40"/>
  <c r="L334" i="6"/>
  <c r="O334" s="1"/>
  <c r="J52" i="8"/>
  <c r="M51" s="1"/>
  <c r="L308" i="6"/>
  <c r="J40" i="9" s="1"/>
  <c r="M39" s="1"/>
  <c r="J104" s="1"/>
  <c r="J121"/>
  <c r="K174" i="6"/>
  <c r="K181" s="1"/>
  <c r="K202" s="1"/>
  <c r="J98" i="1" s="1"/>
  <c r="K180" i="6"/>
  <c r="K201" s="1"/>
  <c r="I224"/>
  <c r="H39" i="8"/>
  <c r="K38" s="1"/>
  <c r="H242" i="6"/>
  <c r="K334"/>
  <c r="N334" s="1"/>
  <c r="L344"/>
  <c r="O344" s="1"/>
  <c r="I52" i="8"/>
  <c r="L51" s="1"/>
  <c r="L332" i="6"/>
  <c r="O332" s="1"/>
  <c r="L296"/>
  <c r="J32" i="9" s="1"/>
  <c r="M31" s="1"/>
  <c r="J100" s="1"/>
  <c r="J30" i="8"/>
  <c r="M29" s="1"/>
  <c r="J103" s="1"/>
  <c r="I155" i="1"/>
  <c r="O98"/>
  <c r="L339" i="6" s="1"/>
  <c r="O339" s="1"/>
  <c r="N29" i="3"/>
  <c r="J29"/>
  <c r="J86" s="1"/>
  <c r="F29"/>
  <c r="O29"/>
  <c r="K29"/>
  <c r="K86" s="1"/>
  <c r="G29"/>
  <c r="G86" s="1"/>
  <c r="P29"/>
  <c r="L29"/>
  <c r="H29"/>
  <c r="H86" s="1"/>
  <c r="J29" i="1"/>
  <c r="Q29" i="3"/>
  <c r="M29"/>
  <c r="I29"/>
  <c r="I86" s="1"/>
  <c r="M28" i="1"/>
  <c r="K296" i="6"/>
  <c r="I32" i="9" s="1"/>
  <c r="L31" s="1"/>
  <c r="I100" s="1"/>
  <c r="I30" i="8"/>
  <c r="L29" s="1"/>
  <c r="I103" s="1"/>
  <c r="K332" i="6"/>
  <c r="N332" s="1"/>
  <c r="L343"/>
  <c r="O343" s="1"/>
  <c r="I121" i="9"/>
  <c r="H30" i="8"/>
  <c r="K29" s="1"/>
  <c r="H103" s="1"/>
  <c r="J332" i="6"/>
  <c r="M332" s="1"/>
  <c r="K343"/>
  <c r="N343" s="1"/>
  <c r="J296"/>
  <c r="H32" i="9" s="1"/>
  <c r="K31" s="1"/>
  <c r="H100" s="1"/>
  <c r="I236" i="6"/>
  <c r="J228"/>
  <c r="J236" s="1"/>
  <c r="L274"/>
  <c r="L276" s="1"/>
  <c r="L280" s="1"/>
  <c r="J304"/>
  <c r="J306" s="1"/>
  <c r="K308" s="1"/>
  <c r="I40" i="9" s="1"/>
  <c r="L39" s="1"/>
  <c r="I104" s="1"/>
  <c r="M26" i="1"/>
  <c r="L314" i="6"/>
  <c r="K314"/>
  <c r="K333"/>
  <c r="N333" s="1"/>
  <c r="L320"/>
  <c r="J38" i="9" s="1"/>
  <c r="M37" s="1"/>
  <c r="J103" s="1"/>
  <c r="I120" i="3" l="1"/>
  <c r="J36" i="1"/>
  <c r="K36" s="1"/>
  <c r="K52" i="6"/>
  <c r="H378" s="1"/>
  <c r="J46" i="1"/>
  <c r="J78"/>
  <c r="H112"/>
  <c r="N26"/>
  <c r="O70" i="3"/>
  <c r="K70"/>
  <c r="G70"/>
  <c r="P70"/>
  <c r="L70"/>
  <c r="H70"/>
  <c r="Q70"/>
  <c r="M70"/>
  <c r="I70"/>
  <c r="N70"/>
  <c r="J70"/>
  <c r="F70"/>
  <c r="R63"/>
  <c r="J52" i="6"/>
  <c r="G378" s="1"/>
  <c r="K93"/>
  <c r="J95"/>
  <c r="G390" s="1"/>
  <c r="N29" i="1"/>
  <c r="H115"/>
  <c r="J30"/>
  <c r="G116" s="1"/>
  <c r="G115"/>
  <c r="N115"/>
  <c r="N28"/>
  <c r="K30"/>
  <c r="H116" s="1"/>
  <c r="K183" i="6"/>
  <c r="K204" s="1"/>
  <c r="L152"/>
  <c r="H155" i="1"/>
  <c r="E82" i="3"/>
  <c r="K103" i="6"/>
  <c r="J105"/>
  <c r="G392" s="1"/>
  <c r="K65"/>
  <c r="J67"/>
  <c r="K55"/>
  <c r="J57"/>
  <c r="G379" s="1"/>
  <c r="K88"/>
  <c r="J90"/>
  <c r="G389" s="1"/>
  <c r="K78"/>
  <c r="J80"/>
  <c r="K60"/>
  <c r="J62"/>
  <c r="G380" s="1"/>
  <c r="K98"/>
  <c r="J100"/>
  <c r="G391" s="1"/>
  <c r="K83"/>
  <c r="J85"/>
  <c r="G388" s="1"/>
  <c r="J64" i="1"/>
  <c r="N28" i="3"/>
  <c r="J28"/>
  <c r="I28"/>
  <c r="J82" i="1"/>
  <c r="J50"/>
  <c r="J76"/>
  <c r="J34"/>
  <c r="J62"/>
  <c r="M28" i="3"/>
  <c r="Q28"/>
  <c r="H28"/>
  <c r="G28"/>
  <c r="J84" i="1"/>
  <c r="J86"/>
  <c r="J56"/>
  <c r="J72"/>
  <c r="F28" i="3"/>
  <c r="M115" i="1"/>
  <c r="M27"/>
  <c r="P28" i="3"/>
  <c r="J66" i="1"/>
  <c r="J80"/>
  <c r="J88"/>
  <c r="L28" i="3"/>
  <c r="O28"/>
  <c r="K28"/>
  <c r="J90" i="1"/>
  <c r="J74"/>
  <c r="J54"/>
  <c r="S28" i="3"/>
  <c r="M57" i="1"/>
  <c r="K58"/>
  <c r="H386" i="6"/>
  <c r="M51" i="1"/>
  <c r="G130" s="1"/>
  <c r="K52"/>
  <c r="M67"/>
  <c r="K68"/>
  <c r="M41"/>
  <c r="K42"/>
  <c r="K78"/>
  <c r="M77"/>
  <c r="M37"/>
  <c r="G121" s="1"/>
  <c r="K38"/>
  <c r="M45"/>
  <c r="K46"/>
  <c r="M69"/>
  <c r="K70"/>
  <c r="K60"/>
  <c r="M59"/>
  <c r="M47"/>
  <c r="G124" s="1"/>
  <c r="K48"/>
  <c r="M43"/>
  <c r="G126" s="1"/>
  <c r="K44"/>
  <c r="M39"/>
  <c r="G122" s="1"/>
  <c r="K40"/>
  <c r="M35"/>
  <c r="J238" i="6"/>
  <c r="O115" i="1"/>
  <c r="O28"/>
  <c r="L29"/>
  <c r="H74" i="8"/>
  <c r="K73" s="1"/>
  <c r="M29" i="1"/>
  <c r="S30" i="3"/>
  <c r="F86"/>
  <c r="R29"/>
  <c r="H110" i="8"/>
  <c r="H115" s="1"/>
  <c r="H46"/>
  <c r="Q30" i="3"/>
  <c r="Q31" s="1"/>
  <c r="Q86"/>
  <c r="P86"/>
  <c r="O86"/>
  <c r="I123" i="8"/>
  <c r="I128" s="1"/>
  <c r="I59"/>
  <c r="M98" i="1"/>
  <c r="J339" i="6" s="1"/>
  <c r="M339" s="1"/>
  <c r="K127" i="3"/>
  <c r="I127"/>
  <c r="G127"/>
  <c r="G155" i="1"/>
  <c r="Q127" i="3"/>
  <c r="P127"/>
  <c r="F127"/>
  <c r="N127"/>
  <c r="M127"/>
  <c r="L127"/>
  <c r="J127"/>
  <c r="H127"/>
  <c r="O127"/>
  <c r="S70"/>
  <c r="O26" i="1"/>
  <c r="F110"/>
  <c r="K344" i="6"/>
  <c r="N344" s="1"/>
  <c r="J334"/>
  <c r="M334" s="1"/>
  <c r="H52" i="8"/>
  <c r="K51" s="1"/>
  <c r="J308" i="6"/>
  <c r="H40" i="9" s="1"/>
  <c r="K39" s="1"/>
  <c r="H104" s="1"/>
  <c r="M86" i="3"/>
  <c r="L86"/>
  <c r="N86"/>
  <c r="J123" i="8"/>
  <c r="J128" s="1"/>
  <c r="J59"/>
  <c r="I240" i="6"/>
  <c r="I41" i="8" s="1"/>
  <c r="L40" s="1"/>
  <c r="I111" s="1"/>
  <c r="I238" i="6"/>
  <c r="J224"/>
  <c r="I39" i="8"/>
  <c r="L38" s="1"/>
  <c r="G136" i="1" l="1"/>
  <c r="K46" i="3"/>
  <c r="N46"/>
  <c r="P46"/>
  <c r="G46"/>
  <c r="J46"/>
  <c r="Q46"/>
  <c r="F46"/>
  <c r="M46"/>
  <c r="L46"/>
  <c r="O46"/>
  <c r="I46"/>
  <c r="H46"/>
  <c r="H35"/>
  <c r="H37"/>
  <c r="H39"/>
  <c r="H41"/>
  <c r="H43"/>
  <c r="H100" s="1"/>
  <c r="H45"/>
  <c r="H57"/>
  <c r="H61"/>
  <c r="H36"/>
  <c r="H44"/>
  <c r="H101" s="1"/>
  <c r="H56"/>
  <c r="I30"/>
  <c r="I31" s="1"/>
  <c r="I35"/>
  <c r="I39"/>
  <c r="I43"/>
  <c r="I100" s="1"/>
  <c r="I36"/>
  <c r="I44"/>
  <c r="I101" s="1"/>
  <c r="I56"/>
  <c r="I37"/>
  <c r="I41"/>
  <c r="I45"/>
  <c r="I57"/>
  <c r="I61"/>
  <c r="G125" i="1"/>
  <c r="F40" i="3"/>
  <c r="F97" s="1"/>
  <c r="M40"/>
  <c r="M97" s="1"/>
  <c r="O40"/>
  <c r="O97" s="1"/>
  <c r="I40"/>
  <c r="I97" s="1"/>
  <c r="K40"/>
  <c r="K97" s="1"/>
  <c r="N40"/>
  <c r="N97" s="1"/>
  <c r="L40"/>
  <c r="L97" s="1"/>
  <c r="P40"/>
  <c r="P97" s="1"/>
  <c r="G40"/>
  <c r="G97" s="1"/>
  <c r="J40"/>
  <c r="J97" s="1"/>
  <c r="Q40"/>
  <c r="Q97" s="1"/>
  <c r="H40"/>
  <c r="H97" s="1"/>
  <c r="G140" i="1"/>
  <c r="P51" i="3"/>
  <c r="O51"/>
  <c r="I51"/>
  <c r="I119" s="1"/>
  <c r="L51"/>
  <c r="L119" s="1"/>
  <c r="K51"/>
  <c r="K119" s="1"/>
  <c r="N51"/>
  <c r="N119" s="1"/>
  <c r="H51"/>
  <c r="H119" s="1"/>
  <c r="G51"/>
  <c r="G119" s="1"/>
  <c r="J51"/>
  <c r="J119" s="1"/>
  <c r="Q51"/>
  <c r="Q119" s="1"/>
  <c r="F51"/>
  <c r="M51"/>
  <c r="L30"/>
  <c r="L31" s="1"/>
  <c r="L35"/>
  <c r="L37"/>
  <c r="L39"/>
  <c r="L41"/>
  <c r="L43"/>
  <c r="L100" s="1"/>
  <c r="L45"/>
  <c r="L57"/>
  <c r="L61"/>
  <c r="L36"/>
  <c r="L44"/>
  <c r="L101" s="1"/>
  <c r="L56"/>
  <c r="P30"/>
  <c r="P31" s="1"/>
  <c r="P35"/>
  <c r="P44"/>
  <c r="P101" s="1"/>
  <c r="P37"/>
  <c r="P39"/>
  <c r="P57"/>
  <c r="P41"/>
  <c r="P43"/>
  <c r="P100" s="1"/>
  <c r="P56"/>
  <c r="P36"/>
  <c r="P61"/>
  <c r="P45"/>
  <c r="G37"/>
  <c r="G41"/>
  <c r="G45"/>
  <c r="G57"/>
  <c r="G61"/>
  <c r="G35"/>
  <c r="G39"/>
  <c r="G43"/>
  <c r="G36"/>
  <c r="G44"/>
  <c r="G101" s="1"/>
  <c r="G56"/>
  <c r="G134" i="1"/>
  <c r="O47" i="3"/>
  <c r="I47"/>
  <c r="L47"/>
  <c r="K47"/>
  <c r="N47"/>
  <c r="H47"/>
  <c r="G47"/>
  <c r="J47"/>
  <c r="Q47"/>
  <c r="P47"/>
  <c r="F47"/>
  <c r="M47"/>
  <c r="O30"/>
  <c r="O31" s="1"/>
  <c r="O35"/>
  <c r="O39"/>
  <c r="O43"/>
  <c r="O36"/>
  <c r="O44"/>
  <c r="O101" s="1"/>
  <c r="O56"/>
  <c r="O37"/>
  <c r="O41"/>
  <c r="O45"/>
  <c r="O57"/>
  <c r="O61"/>
  <c r="F30"/>
  <c r="F31" s="1"/>
  <c r="F36"/>
  <c r="F44"/>
  <c r="F56"/>
  <c r="F37"/>
  <c r="F41"/>
  <c r="F45"/>
  <c r="F57"/>
  <c r="F61"/>
  <c r="F35"/>
  <c r="F39"/>
  <c r="F43"/>
  <c r="F100" s="1"/>
  <c r="M30"/>
  <c r="M31" s="1"/>
  <c r="M36"/>
  <c r="M44"/>
  <c r="M101" s="1"/>
  <c r="M56"/>
  <c r="M37"/>
  <c r="M41"/>
  <c r="M45"/>
  <c r="M57"/>
  <c r="M61"/>
  <c r="M35"/>
  <c r="M39"/>
  <c r="M43"/>
  <c r="M100" s="1"/>
  <c r="N30"/>
  <c r="N31" s="1"/>
  <c r="N35"/>
  <c r="N39"/>
  <c r="N43"/>
  <c r="N100" s="1"/>
  <c r="N36"/>
  <c r="N44"/>
  <c r="N101" s="1"/>
  <c r="N56"/>
  <c r="N37"/>
  <c r="N41"/>
  <c r="N45"/>
  <c r="N57"/>
  <c r="N61"/>
  <c r="G141" i="1"/>
  <c r="K52" i="3"/>
  <c r="Q52"/>
  <c r="G123" i="1"/>
  <c r="K38" i="3"/>
  <c r="N38"/>
  <c r="G38"/>
  <c r="J38"/>
  <c r="Q38"/>
  <c r="F38"/>
  <c r="M38"/>
  <c r="L38"/>
  <c r="P38"/>
  <c r="O38"/>
  <c r="I38"/>
  <c r="H38"/>
  <c r="K35"/>
  <c r="K39"/>
  <c r="K43"/>
  <c r="K100" s="1"/>
  <c r="K36"/>
  <c r="K44"/>
  <c r="K101" s="1"/>
  <c r="K56"/>
  <c r="K37"/>
  <c r="K41"/>
  <c r="K45"/>
  <c r="K57"/>
  <c r="K61"/>
  <c r="Q37"/>
  <c r="Q41"/>
  <c r="Q45"/>
  <c r="Q57"/>
  <c r="Q61"/>
  <c r="Q35"/>
  <c r="Q39"/>
  <c r="Q43"/>
  <c r="Q36"/>
  <c r="Q100" s="1"/>
  <c r="Q44"/>
  <c r="Q101" s="1"/>
  <c r="Q56"/>
  <c r="J37"/>
  <c r="J41"/>
  <c r="J45"/>
  <c r="J57"/>
  <c r="J61"/>
  <c r="J35"/>
  <c r="J39"/>
  <c r="J43"/>
  <c r="J36"/>
  <c r="J100" s="1"/>
  <c r="J44"/>
  <c r="J101" s="1"/>
  <c r="J56"/>
  <c r="U63"/>
  <c r="T63"/>
  <c r="K95" i="6"/>
  <c r="H390" s="1"/>
  <c r="L93"/>
  <c r="L95" s="1"/>
  <c r="I390" s="1"/>
  <c r="N30" i="1"/>
  <c r="L30"/>
  <c r="I116" s="1"/>
  <c r="I115"/>
  <c r="K54"/>
  <c r="M53"/>
  <c r="K84"/>
  <c r="M83"/>
  <c r="K50"/>
  <c r="M49"/>
  <c r="K86"/>
  <c r="M85"/>
  <c r="K90"/>
  <c r="M89"/>
  <c r="K74"/>
  <c r="M73"/>
  <c r="K82"/>
  <c r="M81"/>
  <c r="F101" i="3"/>
  <c r="H63" i="8"/>
  <c r="K62" s="1"/>
  <c r="H66" i="9"/>
  <c r="K65" s="1"/>
  <c r="M152" i="6"/>
  <c r="M183" s="1"/>
  <c r="M204" s="1"/>
  <c r="L183"/>
  <c r="L204" s="1"/>
  <c r="K85"/>
  <c r="H388" s="1"/>
  <c r="L83"/>
  <c r="L85" s="1"/>
  <c r="I388" s="1"/>
  <c r="K62"/>
  <c r="H380" s="1"/>
  <c r="L60"/>
  <c r="L62" s="1"/>
  <c r="I380" s="1"/>
  <c r="L88"/>
  <c r="L90" s="1"/>
  <c r="I389" s="1"/>
  <c r="K90"/>
  <c r="H389" s="1"/>
  <c r="L55"/>
  <c r="L57" s="1"/>
  <c r="I379" s="1"/>
  <c r="K57"/>
  <c r="H379" s="1"/>
  <c r="L103"/>
  <c r="L105" s="1"/>
  <c r="I392" s="1"/>
  <c r="K105"/>
  <c r="H392" s="1"/>
  <c r="K100"/>
  <c r="H391" s="1"/>
  <c r="L98"/>
  <c r="L100" s="1"/>
  <c r="I391" s="1"/>
  <c r="L78"/>
  <c r="L80" s="1"/>
  <c r="K80"/>
  <c r="K67"/>
  <c r="L65"/>
  <c r="L67" s="1"/>
  <c r="G387"/>
  <c r="J107"/>
  <c r="G394" s="1"/>
  <c r="G381"/>
  <c r="J69"/>
  <c r="L109" i="3"/>
  <c r="L94"/>
  <c r="L98"/>
  <c r="L110"/>
  <c r="L85"/>
  <c r="L93"/>
  <c r="L96"/>
  <c r="L103"/>
  <c r="L118"/>
  <c r="L92"/>
  <c r="L102"/>
  <c r="L107"/>
  <c r="L114"/>
  <c r="L116"/>
  <c r="L91"/>
  <c r="L95"/>
  <c r="L105"/>
  <c r="L117"/>
  <c r="P94"/>
  <c r="P98"/>
  <c r="P109"/>
  <c r="P118"/>
  <c r="P85"/>
  <c r="P96"/>
  <c r="P117"/>
  <c r="P91"/>
  <c r="P103"/>
  <c r="P114"/>
  <c r="P93"/>
  <c r="P105"/>
  <c r="P116"/>
  <c r="P110"/>
  <c r="P92"/>
  <c r="P107"/>
  <c r="P102"/>
  <c r="P95"/>
  <c r="M71" i="1"/>
  <c r="K72"/>
  <c r="G93" i="3"/>
  <c r="G85"/>
  <c r="G103"/>
  <c r="G114"/>
  <c r="G30"/>
  <c r="G31" s="1"/>
  <c r="G95"/>
  <c r="G102"/>
  <c r="G109"/>
  <c r="G116"/>
  <c r="G105"/>
  <c r="G107"/>
  <c r="G94"/>
  <c r="G110"/>
  <c r="G92"/>
  <c r="G118"/>
  <c r="G98"/>
  <c r="G96"/>
  <c r="G91"/>
  <c r="G117"/>
  <c r="M61" i="1"/>
  <c r="K62"/>
  <c r="M63"/>
  <c r="K64"/>
  <c r="O91" i="3"/>
  <c r="O85"/>
  <c r="O110"/>
  <c r="O92"/>
  <c r="O107"/>
  <c r="O118"/>
  <c r="O98"/>
  <c r="O105"/>
  <c r="O117"/>
  <c r="O114"/>
  <c r="O93"/>
  <c r="O102"/>
  <c r="O109"/>
  <c r="O116"/>
  <c r="O96"/>
  <c r="O95"/>
  <c r="O94"/>
  <c r="O103"/>
  <c r="M65" i="1"/>
  <c r="K66"/>
  <c r="F92" i="3"/>
  <c r="F109"/>
  <c r="F118"/>
  <c r="F85"/>
  <c r="F117"/>
  <c r="R28"/>
  <c r="R85" s="1"/>
  <c r="F91"/>
  <c r="F93"/>
  <c r="F107"/>
  <c r="F102"/>
  <c r="F103"/>
  <c r="F105"/>
  <c r="F110"/>
  <c r="F114"/>
  <c r="F94"/>
  <c r="F116"/>
  <c r="F98"/>
  <c r="F96"/>
  <c r="F95"/>
  <c r="M94"/>
  <c r="M98"/>
  <c r="M109"/>
  <c r="M93"/>
  <c r="M96"/>
  <c r="M103"/>
  <c r="M118"/>
  <c r="M92"/>
  <c r="M102"/>
  <c r="M107"/>
  <c r="M114"/>
  <c r="M116"/>
  <c r="M91"/>
  <c r="M95"/>
  <c r="M105"/>
  <c r="M110"/>
  <c r="M117"/>
  <c r="M85"/>
  <c r="N95"/>
  <c r="N105"/>
  <c r="N110"/>
  <c r="N85"/>
  <c r="N94"/>
  <c r="N98"/>
  <c r="N109"/>
  <c r="N118"/>
  <c r="N93"/>
  <c r="N96"/>
  <c r="N103"/>
  <c r="N114"/>
  <c r="N116"/>
  <c r="N92"/>
  <c r="N102"/>
  <c r="N117"/>
  <c r="K93"/>
  <c r="K85"/>
  <c r="K95"/>
  <c r="K102"/>
  <c r="K109"/>
  <c r="K105"/>
  <c r="K94"/>
  <c r="K114"/>
  <c r="K116"/>
  <c r="K110"/>
  <c r="K92"/>
  <c r="K118"/>
  <c r="K98"/>
  <c r="K103"/>
  <c r="K96"/>
  <c r="K30"/>
  <c r="K31" s="1"/>
  <c r="K117"/>
  <c r="M79" i="1"/>
  <c r="K80"/>
  <c r="Q117" i="3"/>
  <c r="Q110"/>
  <c r="Q85"/>
  <c r="Q118"/>
  <c r="Q93"/>
  <c r="Q116"/>
  <c r="Q102"/>
  <c r="Q109"/>
  <c r="Q103"/>
  <c r="Q96"/>
  <c r="Q92"/>
  <c r="Q94"/>
  <c r="Q95"/>
  <c r="Q114"/>
  <c r="Q105"/>
  <c r="Q98"/>
  <c r="K76" i="1"/>
  <c r="M75"/>
  <c r="J92" i="3"/>
  <c r="J110"/>
  <c r="J85"/>
  <c r="J91"/>
  <c r="J105"/>
  <c r="J109"/>
  <c r="J30"/>
  <c r="J31" s="1"/>
  <c r="J117"/>
  <c r="J114"/>
  <c r="J93"/>
  <c r="J94"/>
  <c r="J102"/>
  <c r="J118"/>
  <c r="J98"/>
  <c r="J107"/>
  <c r="J103"/>
  <c r="J96"/>
  <c r="J116"/>
  <c r="J95"/>
  <c r="T28"/>
  <c r="M87" i="1"/>
  <c r="K88"/>
  <c r="M55"/>
  <c r="G133" s="1"/>
  <c r="K56"/>
  <c r="H92" i="3"/>
  <c r="H116"/>
  <c r="H85"/>
  <c r="H103"/>
  <c r="H105"/>
  <c r="H118"/>
  <c r="H98"/>
  <c r="H117"/>
  <c r="H96"/>
  <c r="H114"/>
  <c r="H110"/>
  <c r="H102"/>
  <c r="H109"/>
  <c r="H30"/>
  <c r="H31" s="1"/>
  <c r="H93"/>
  <c r="H95"/>
  <c r="H94"/>
  <c r="M33" i="1"/>
  <c r="K34"/>
  <c r="I96" i="3"/>
  <c r="I85"/>
  <c r="I95"/>
  <c r="I92"/>
  <c r="I109"/>
  <c r="I93"/>
  <c r="I116"/>
  <c r="I103"/>
  <c r="I105"/>
  <c r="I117"/>
  <c r="I94"/>
  <c r="I110"/>
  <c r="I102"/>
  <c r="I118"/>
  <c r="I98"/>
  <c r="I114"/>
  <c r="I91"/>
  <c r="I107"/>
  <c r="N51" i="1"/>
  <c r="H130" s="1"/>
  <c r="L52"/>
  <c r="O51" s="1"/>
  <c r="I130" s="1"/>
  <c r="S51" i="3"/>
  <c r="N67" i="1"/>
  <c r="H140" s="1"/>
  <c r="L68"/>
  <c r="O67" s="1"/>
  <c r="I140" s="1"/>
  <c r="S46" i="3"/>
  <c r="S43"/>
  <c r="N57" i="1"/>
  <c r="H136" s="1"/>
  <c r="L58"/>
  <c r="O57" s="1"/>
  <c r="I136" s="1"/>
  <c r="S52" i="3"/>
  <c r="S36"/>
  <c r="S38"/>
  <c r="N69" i="1"/>
  <c r="H141" s="1"/>
  <c r="L70"/>
  <c r="O69" s="1"/>
  <c r="I141" s="1"/>
  <c r="N37"/>
  <c r="H121" s="1"/>
  <c r="L38"/>
  <c r="O37" s="1"/>
  <c r="I121" s="1"/>
  <c r="N41"/>
  <c r="H123" s="1"/>
  <c r="L42"/>
  <c r="O41" s="1"/>
  <c r="I123" s="1"/>
  <c r="N59"/>
  <c r="H134" s="1"/>
  <c r="L60"/>
  <c r="O59" s="1"/>
  <c r="I134" s="1"/>
  <c r="S40" i="3"/>
  <c r="N77" i="1"/>
  <c r="L78"/>
  <c r="O77" s="1"/>
  <c r="S47" i="3"/>
  <c r="L46" i="1"/>
  <c r="O45" s="1"/>
  <c r="I125" s="1"/>
  <c r="N45"/>
  <c r="H125" s="1"/>
  <c r="S56" i="3"/>
  <c r="N35" i="1"/>
  <c r="L36"/>
  <c r="O35" s="1"/>
  <c r="N39"/>
  <c r="H122" s="1"/>
  <c r="L40"/>
  <c r="O39" s="1"/>
  <c r="I122" s="1"/>
  <c r="S41" i="3"/>
  <c r="N47" i="1"/>
  <c r="H124" s="1"/>
  <c r="L48"/>
  <c r="O47" s="1"/>
  <c r="I124" s="1"/>
  <c r="S39" i="3"/>
  <c r="S35"/>
  <c r="R35"/>
  <c r="R92" s="1"/>
  <c r="S37"/>
  <c r="N43" i="1"/>
  <c r="H126" s="1"/>
  <c r="L44"/>
  <c r="O43" s="1"/>
  <c r="I126" s="1"/>
  <c r="J39" i="8"/>
  <c r="M38" s="1"/>
  <c r="P87" i="3"/>
  <c r="P88"/>
  <c r="F87"/>
  <c r="F88"/>
  <c r="R30"/>
  <c r="R87" s="1"/>
  <c r="O29" i="1"/>
  <c r="L342" i="6"/>
  <c r="O342" s="1"/>
  <c r="J30" i="9"/>
  <c r="M29" s="1"/>
  <c r="J99" s="1"/>
  <c r="L91" i="1"/>
  <c r="I46" i="8"/>
  <c r="I110"/>
  <c r="I115" s="1"/>
  <c r="K342" i="6"/>
  <c r="N342" s="1"/>
  <c r="I30" i="9"/>
  <c r="L29" s="1"/>
  <c r="I99" s="1"/>
  <c r="K91" i="1"/>
  <c r="L87" i="3"/>
  <c r="L88"/>
  <c r="H123" i="8"/>
  <c r="H128" s="1"/>
  <c r="H59"/>
  <c r="M30" i="1"/>
  <c r="H138" i="8"/>
  <c r="J240" i="6"/>
  <c r="J41" i="8" s="1"/>
  <c r="M40" s="1"/>
  <c r="J111" s="1"/>
  <c r="O88" i="3"/>
  <c r="O87"/>
  <c r="Q88"/>
  <c r="Q87"/>
  <c r="R86"/>
  <c r="T29"/>
  <c r="J74" i="8"/>
  <c r="M73" s="1"/>
  <c r="I74"/>
  <c r="L73" s="1"/>
  <c r="N87" i="3"/>
  <c r="N88"/>
  <c r="M88"/>
  <c r="M87"/>
  <c r="I88"/>
  <c r="I87"/>
  <c r="R70"/>
  <c r="R127" s="1"/>
  <c r="I242" i="6"/>
  <c r="G135" i="1" l="1"/>
  <c r="F48" i="3"/>
  <c r="F104" s="1"/>
  <c r="M48"/>
  <c r="M104" s="1"/>
  <c r="P48"/>
  <c r="P104" s="1"/>
  <c r="O48"/>
  <c r="O104" s="1"/>
  <c r="I48"/>
  <c r="I104" s="1"/>
  <c r="K48"/>
  <c r="K104" s="1"/>
  <c r="N48"/>
  <c r="N104" s="1"/>
  <c r="L48"/>
  <c r="L104" s="1"/>
  <c r="G48"/>
  <c r="G104" s="1"/>
  <c r="J48"/>
  <c r="J104" s="1"/>
  <c r="Q48"/>
  <c r="Q104" s="1"/>
  <c r="H48"/>
  <c r="H104" s="1"/>
  <c r="G137" i="1"/>
  <c r="O55" i="3"/>
  <c r="O106" s="1"/>
  <c r="I55"/>
  <c r="I106" s="1"/>
  <c r="L55"/>
  <c r="L106" s="1"/>
  <c r="P55"/>
  <c r="P106" s="1"/>
  <c r="K55"/>
  <c r="K106" s="1"/>
  <c r="N55"/>
  <c r="N106" s="1"/>
  <c r="H55"/>
  <c r="H106" s="1"/>
  <c r="G55"/>
  <c r="G106" s="1"/>
  <c r="J55"/>
  <c r="J106" s="1"/>
  <c r="Q55"/>
  <c r="Q106" s="1"/>
  <c r="F55"/>
  <c r="F106" s="1"/>
  <c r="M55"/>
  <c r="M106" s="1"/>
  <c r="S54"/>
  <c r="G143" i="1"/>
  <c r="K54" i="3"/>
  <c r="K112" s="1"/>
  <c r="N54"/>
  <c r="N112" s="1"/>
  <c r="G54"/>
  <c r="G112" s="1"/>
  <c r="J54"/>
  <c r="J112" s="1"/>
  <c r="Q54"/>
  <c r="Q112" s="1"/>
  <c r="P54"/>
  <c r="P112" s="1"/>
  <c r="F54"/>
  <c r="M54"/>
  <c r="M112" s="1"/>
  <c r="L54"/>
  <c r="L112" s="1"/>
  <c r="O54"/>
  <c r="O112" s="1"/>
  <c r="I54"/>
  <c r="I112" s="1"/>
  <c r="H54"/>
  <c r="H112" s="1"/>
  <c r="S60"/>
  <c r="F60"/>
  <c r="M60"/>
  <c r="O60"/>
  <c r="I60"/>
  <c r="K60"/>
  <c r="N60"/>
  <c r="L60"/>
  <c r="P60"/>
  <c r="G60"/>
  <c r="J60"/>
  <c r="Q60"/>
  <c r="H60"/>
  <c r="S59"/>
  <c r="O59"/>
  <c r="I59"/>
  <c r="L59"/>
  <c r="K59"/>
  <c r="N59"/>
  <c r="H59"/>
  <c r="P59"/>
  <c r="G59"/>
  <c r="J59"/>
  <c r="Q59"/>
  <c r="F59"/>
  <c r="M59"/>
  <c r="G139" i="1"/>
  <c r="P49" i="3"/>
  <c r="P108" s="1"/>
  <c r="G49"/>
  <c r="G108" s="1"/>
  <c r="J49"/>
  <c r="J108" s="1"/>
  <c r="Q49"/>
  <c r="Q108" s="1"/>
  <c r="L49"/>
  <c r="L108" s="1"/>
  <c r="F49"/>
  <c r="F108" s="1"/>
  <c r="M49"/>
  <c r="M108" s="1"/>
  <c r="H49"/>
  <c r="H108" s="1"/>
  <c r="O49"/>
  <c r="O108" s="1"/>
  <c r="I49"/>
  <c r="I108" s="1"/>
  <c r="K49"/>
  <c r="K108" s="1"/>
  <c r="N49"/>
  <c r="N108" s="1"/>
  <c r="G142" i="1"/>
  <c r="G53" i="3"/>
  <c r="G111" s="1"/>
  <c r="J53"/>
  <c r="J111" s="1"/>
  <c r="Q53"/>
  <c r="Q111" s="1"/>
  <c r="L53"/>
  <c r="L111" s="1"/>
  <c r="P53"/>
  <c r="P111" s="1"/>
  <c r="F53"/>
  <c r="F111" s="1"/>
  <c r="M53"/>
  <c r="M111" s="1"/>
  <c r="H53"/>
  <c r="H111" s="1"/>
  <c r="O53"/>
  <c r="O111" s="1"/>
  <c r="I53"/>
  <c r="I111" s="1"/>
  <c r="K53"/>
  <c r="K111" s="1"/>
  <c r="N53"/>
  <c r="N111" s="1"/>
  <c r="O100"/>
  <c r="G100"/>
  <c r="G119" i="1"/>
  <c r="K34" i="3"/>
  <c r="K91" s="1"/>
  <c r="N34"/>
  <c r="N91" s="1"/>
  <c r="Q34"/>
  <c r="Q91" s="1"/>
  <c r="H34"/>
  <c r="H91" s="1"/>
  <c r="G138" i="1"/>
  <c r="K50" i="3"/>
  <c r="K107" s="1"/>
  <c r="N50"/>
  <c r="N107" s="1"/>
  <c r="Q50"/>
  <c r="Q107" s="1"/>
  <c r="H50"/>
  <c r="H107" s="1"/>
  <c r="S58"/>
  <c r="K58"/>
  <c r="N58"/>
  <c r="G58"/>
  <c r="J58"/>
  <c r="Q58"/>
  <c r="F58"/>
  <c r="M58"/>
  <c r="L58"/>
  <c r="P58"/>
  <c r="O58"/>
  <c r="I58"/>
  <c r="H58"/>
  <c r="S62"/>
  <c r="P62"/>
  <c r="K62"/>
  <c r="N62"/>
  <c r="G62"/>
  <c r="J62"/>
  <c r="Q62"/>
  <c r="F62"/>
  <c r="M62"/>
  <c r="L62"/>
  <c r="O62"/>
  <c r="I62"/>
  <c r="H62"/>
  <c r="S42"/>
  <c r="G129" i="1"/>
  <c r="P42" i="3"/>
  <c r="P99" s="1"/>
  <c r="K42"/>
  <c r="K99" s="1"/>
  <c r="N42"/>
  <c r="N99" s="1"/>
  <c r="G42"/>
  <c r="G99" s="1"/>
  <c r="J42"/>
  <c r="J99" s="1"/>
  <c r="Q42"/>
  <c r="Q99" s="1"/>
  <c r="F42"/>
  <c r="M42"/>
  <c r="M99" s="1"/>
  <c r="L42"/>
  <c r="L99" s="1"/>
  <c r="O42"/>
  <c r="O99" s="1"/>
  <c r="I42"/>
  <c r="I99" s="1"/>
  <c r="H42"/>
  <c r="H99" s="1"/>
  <c r="S44"/>
  <c r="G132" i="1"/>
  <c r="L82"/>
  <c r="O81" s="1"/>
  <c r="N81"/>
  <c r="L90"/>
  <c r="O89" s="1"/>
  <c r="N89"/>
  <c r="L50"/>
  <c r="O49" s="1"/>
  <c r="I129" s="1"/>
  <c r="N49"/>
  <c r="H129" s="1"/>
  <c r="L54"/>
  <c r="O53" s="1"/>
  <c r="I132" s="1"/>
  <c r="N53"/>
  <c r="H132" s="1"/>
  <c r="L74"/>
  <c r="O73" s="1"/>
  <c r="I143" s="1"/>
  <c r="N73"/>
  <c r="H143" s="1"/>
  <c r="L86"/>
  <c r="O85" s="1"/>
  <c r="N85"/>
  <c r="L84"/>
  <c r="O83" s="1"/>
  <c r="N83"/>
  <c r="H70" i="8"/>
  <c r="H131"/>
  <c r="H135" s="1"/>
  <c r="H122" i="9"/>
  <c r="H126" s="1"/>
  <c r="H71"/>
  <c r="J66"/>
  <c r="M65" s="1"/>
  <c r="J63" i="8"/>
  <c r="M62" s="1"/>
  <c r="I63"/>
  <c r="L62" s="1"/>
  <c r="I66" i="9"/>
  <c r="L65" s="1"/>
  <c r="I387" i="6"/>
  <c r="L107"/>
  <c r="I394" s="1"/>
  <c r="G383"/>
  <c r="J109"/>
  <c r="K107"/>
  <c r="H394" s="1"/>
  <c r="H387"/>
  <c r="H381"/>
  <c r="K69"/>
  <c r="T30" i="3"/>
  <c r="I381" i="6"/>
  <c r="L69"/>
  <c r="N55" i="1"/>
  <c r="H133" s="1"/>
  <c r="L56"/>
  <c r="O55" s="1"/>
  <c r="I133" s="1"/>
  <c r="N79"/>
  <c r="L80"/>
  <c r="O79" s="1"/>
  <c r="R40" i="3"/>
  <c r="R96" s="1"/>
  <c r="R37"/>
  <c r="R94" s="1"/>
  <c r="R46"/>
  <c r="R36"/>
  <c r="R53"/>
  <c r="R57"/>
  <c r="R118" s="1"/>
  <c r="N65" i="1"/>
  <c r="H138" s="1"/>
  <c r="L66"/>
  <c r="O65" s="1"/>
  <c r="I138" s="1"/>
  <c r="N61"/>
  <c r="H135" s="1"/>
  <c r="L62"/>
  <c r="O61" s="1"/>
  <c r="I135" s="1"/>
  <c r="S53" i="3"/>
  <c r="S61"/>
  <c r="J87"/>
  <c r="J88"/>
  <c r="N75" i="1"/>
  <c r="H137" s="1"/>
  <c r="L76"/>
  <c r="O75" s="1"/>
  <c r="I137" s="1"/>
  <c r="K87" i="3"/>
  <c r="K88"/>
  <c r="R38"/>
  <c r="R95" s="1"/>
  <c r="R56"/>
  <c r="R50"/>
  <c r="R47"/>
  <c r="R113" s="1"/>
  <c r="R55"/>
  <c r="S49"/>
  <c r="N71" i="1"/>
  <c r="H142" s="1"/>
  <c r="L72"/>
  <c r="O71" s="1"/>
  <c r="I142" s="1"/>
  <c r="S34" i="3"/>
  <c r="N87" i="1"/>
  <c r="L88"/>
  <c r="O87" s="1"/>
  <c r="S55" i="3"/>
  <c r="R61"/>
  <c r="R48"/>
  <c r="R43"/>
  <c r="R102" s="1"/>
  <c r="R45"/>
  <c r="R39"/>
  <c r="N63" i="1"/>
  <c r="H139" s="1"/>
  <c r="L64"/>
  <c r="O63" s="1"/>
  <c r="I139" s="1"/>
  <c r="G87" i="3"/>
  <c r="G88"/>
  <c r="N33" i="1"/>
  <c r="H119" s="1"/>
  <c r="L34"/>
  <c r="O33" s="1"/>
  <c r="I119" s="1"/>
  <c r="H88" i="3"/>
  <c r="H87"/>
  <c r="S45"/>
  <c r="S57"/>
  <c r="R41"/>
  <c r="R52"/>
  <c r="R120" s="1"/>
  <c r="R44"/>
  <c r="R103" s="1"/>
  <c r="R51"/>
  <c r="R119" s="1"/>
  <c r="R49"/>
  <c r="S50"/>
  <c r="S48"/>
  <c r="T70"/>
  <c r="U35"/>
  <c r="T35"/>
  <c r="N91" i="1"/>
  <c r="H127" s="1"/>
  <c r="J110" i="8"/>
  <c r="J115" s="1"/>
  <c r="J46"/>
  <c r="J242" i="6"/>
  <c r="J138" i="8"/>
  <c r="O91" i="1"/>
  <c r="I127" s="1"/>
  <c r="O30"/>
  <c r="I138" i="8"/>
  <c r="R34" i="3" l="1"/>
  <c r="R91" s="1"/>
  <c r="R110"/>
  <c r="R62"/>
  <c r="T62" s="1"/>
  <c r="R59"/>
  <c r="R99"/>
  <c r="R60"/>
  <c r="R42"/>
  <c r="F99"/>
  <c r="R54"/>
  <c r="U54" s="1"/>
  <c r="F112"/>
  <c r="R108"/>
  <c r="R58"/>
  <c r="U40"/>
  <c r="R98"/>
  <c r="R112"/>
  <c r="R116"/>
  <c r="R117"/>
  <c r="R105"/>
  <c r="R115"/>
  <c r="R111"/>
  <c r="R109"/>
  <c r="R104"/>
  <c r="R93"/>
  <c r="R100"/>
  <c r="G396" i="6"/>
  <c r="J113"/>
  <c r="J92" i="1" s="1"/>
  <c r="T56" i="3"/>
  <c r="T37"/>
  <c r="U36"/>
  <c r="J122" i="9"/>
  <c r="J126" s="1"/>
  <c r="J71"/>
  <c r="J131" i="8"/>
  <c r="J135" s="1"/>
  <c r="J70"/>
  <c r="I131"/>
  <c r="I135" s="1"/>
  <c r="I70"/>
  <c r="I122" i="9"/>
  <c r="I126" s="1"/>
  <c r="I71"/>
  <c r="T52" i="3"/>
  <c r="R114"/>
  <c r="U47"/>
  <c r="R107"/>
  <c r="K109" i="6"/>
  <c r="H383"/>
  <c r="L109"/>
  <c r="I383"/>
  <c r="T39" i="3"/>
  <c r="U39"/>
  <c r="U43"/>
  <c r="T43"/>
  <c r="T53"/>
  <c r="U53"/>
  <c r="U56"/>
  <c r="U44"/>
  <c r="T44"/>
  <c r="U41"/>
  <c r="T41"/>
  <c r="U57"/>
  <c r="T57"/>
  <c r="T34"/>
  <c r="U34"/>
  <c r="T38"/>
  <c r="U38"/>
  <c r="U61"/>
  <c r="T61"/>
  <c r="T36"/>
  <c r="U37"/>
  <c r="U48"/>
  <c r="T48"/>
  <c r="U51"/>
  <c r="T51"/>
  <c r="T45"/>
  <c r="U45"/>
  <c r="T49"/>
  <c r="U49"/>
  <c r="T40"/>
  <c r="T50"/>
  <c r="U50"/>
  <c r="U52"/>
  <c r="U55"/>
  <c r="T55"/>
  <c r="T47"/>
  <c r="U46"/>
  <c r="T46"/>
  <c r="U62" l="1"/>
  <c r="T54"/>
  <c r="T58"/>
  <c r="U58"/>
  <c r="U60"/>
  <c r="T60"/>
  <c r="T59"/>
  <c r="U59"/>
  <c r="R97"/>
  <c r="T42"/>
  <c r="U42"/>
  <c r="I396" i="6"/>
  <c r="L113"/>
  <c r="L92" i="1" s="1"/>
  <c r="H396" i="6"/>
  <c r="K113"/>
  <c r="K92" i="1" s="1"/>
  <c r="O64" i="3"/>
  <c r="K64"/>
  <c r="G64"/>
  <c r="P64"/>
  <c r="L64"/>
  <c r="H64"/>
  <c r="Q64"/>
  <c r="M64"/>
  <c r="I64"/>
  <c r="N64"/>
  <c r="J64"/>
  <c r="F64"/>
  <c r="J93" i="1"/>
  <c r="M92"/>
  <c r="G131" s="1"/>
  <c r="S64" i="3"/>
  <c r="O65" l="1"/>
  <c r="O121" s="1"/>
  <c r="K65"/>
  <c r="K121" s="1"/>
  <c r="G65"/>
  <c r="G121" s="1"/>
  <c r="P65"/>
  <c r="P121" s="1"/>
  <c r="L65"/>
  <c r="L121" s="1"/>
  <c r="H65"/>
  <c r="H121" s="1"/>
  <c r="Q65"/>
  <c r="Q121" s="1"/>
  <c r="M65"/>
  <c r="M121" s="1"/>
  <c r="I65"/>
  <c r="I121" s="1"/>
  <c r="N65"/>
  <c r="N121" s="1"/>
  <c r="J65"/>
  <c r="J121" s="1"/>
  <c r="F65"/>
  <c r="M93" i="1"/>
  <c r="G120" s="1"/>
  <c r="S65" i="3"/>
  <c r="I122"/>
  <c r="L122"/>
  <c r="O122"/>
  <c r="N122"/>
  <c r="H122"/>
  <c r="K122"/>
  <c r="O92" i="1"/>
  <c r="I131" s="1"/>
  <c r="L93"/>
  <c r="O93" s="1"/>
  <c r="J122" i="3"/>
  <c r="Q122"/>
  <c r="G66"/>
  <c r="G122"/>
  <c r="R64"/>
  <c r="U64" s="1"/>
  <c r="F122"/>
  <c r="F66"/>
  <c r="M122"/>
  <c r="M66"/>
  <c r="P122"/>
  <c r="P66"/>
  <c r="K93" i="1"/>
  <c r="N93" s="1"/>
  <c r="N92"/>
  <c r="H131" s="1"/>
  <c r="J94"/>
  <c r="H128" l="1"/>
  <c r="H120"/>
  <c r="N151" s="1"/>
  <c r="I128"/>
  <c r="I120"/>
  <c r="O151"/>
  <c r="Q66" i="3"/>
  <c r="Q68" s="1"/>
  <c r="M94" i="1"/>
  <c r="M96" s="1"/>
  <c r="M100" s="1"/>
  <c r="J340" i="6" s="1"/>
  <c r="M340" s="1"/>
  <c r="G128" i="1"/>
  <c r="M151" s="1"/>
  <c r="H66" i="3"/>
  <c r="H68" s="1"/>
  <c r="J66"/>
  <c r="J68" s="1"/>
  <c r="K66"/>
  <c r="K123" s="1"/>
  <c r="N66"/>
  <c r="N68" s="1"/>
  <c r="N94" i="1"/>
  <c r="N96" s="1"/>
  <c r="N100" s="1"/>
  <c r="K340" i="6" s="1"/>
  <c r="N340" s="1"/>
  <c r="L94" i="1"/>
  <c r="I151" s="1"/>
  <c r="O94"/>
  <c r="O96" s="1"/>
  <c r="O100" s="1"/>
  <c r="L340" i="6" s="1"/>
  <c r="O340" s="1"/>
  <c r="L66" i="3"/>
  <c r="L68" s="1"/>
  <c r="O66"/>
  <c r="O123" s="1"/>
  <c r="I66"/>
  <c r="I68" s="1"/>
  <c r="S66"/>
  <c r="G151" i="1"/>
  <c r="J96"/>
  <c r="J338" i="6"/>
  <c r="M338" s="1"/>
  <c r="P123" i="3"/>
  <c r="P68"/>
  <c r="F123"/>
  <c r="F68"/>
  <c r="G123"/>
  <c r="G68"/>
  <c r="M123"/>
  <c r="M68"/>
  <c r="R106"/>
  <c r="R122"/>
  <c r="F121"/>
  <c r="R65"/>
  <c r="T65" s="1"/>
  <c r="K94" i="1"/>
  <c r="T64" i="3"/>
  <c r="Q123" l="1"/>
  <c r="H123"/>
  <c r="N123"/>
  <c r="K68"/>
  <c r="K125" s="1"/>
  <c r="L96" i="1"/>
  <c r="L100" s="1"/>
  <c r="I157" s="1"/>
  <c r="J123" i="3"/>
  <c r="O102" i="1"/>
  <c r="O104" s="1"/>
  <c r="O68" i="3"/>
  <c r="L123"/>
  <c r="I123"/>
  <c r="R66"/>
  <c r="R123" s="1"/>
  <c r="M360" i="6"/>
  <c r="K328" s="1"/>
  <c r="N328" s="1"/>
  <c r="L338"/>
  <c r="O338" s="1"/>
  <c r="F125" i="3"/>
  <c r="R101"/>
  <c r="R121"/>
  <c r="Q125"/>
  <c r="M125"/>
  <c r="N125"/>
  <c r="P125"/>
  <c r="U65"/>
  <c r="M102" i="1"/>
  <c r="K338" i="6"/>
  <c r="N338" s="1"/>
  <c r="H151" i="1"/>
  <c r="K96"/>
  <c r="G125" i="3"/>
  <c r="J100" i="1"/>
  <c r="G153"/>
  <c r="S68" i="3"/>
  <c r="I125"/>
  <c r="H125"/>
  <c r="L125"/>
  <c r="J125"/>
  <c r="N102" i="1"/>
  <c r="R68" i="3" l="1"/>
  <c r="R125" s="1"/>
  <c r="I153" i="1"/>
  <c r="O159" s="1"/>
  <c r="O125" i="3"/>
  <c r="J28" i="9"/>
  <c r="M27" s="1"/>
  <c r="J49" s="1"/>
  <c r="J74" s="1"/>
  <c r="M73" s="1"/>
  <c r="J128" s="1"/>
  <c r="L40" i="6"/>
  <c r="U66" i="3"/>
  <c r="T66"/>
  <c r="M364" i="6"/>
  <c r="H28" i="8" s="1"/>
  <c r="K27" s="1"/>
  <c r="H102" s="1"/>
  <c r="H107" s="1"/>
  <c r="H117" s="1"/>
  <c r="N360" i="6"/>
  <c r="L102" i="1"/>
  <c r="I159" s="1"/>
  <c r="M104"/>
  <c r="J40" i="6"/>
  <c r="J42" s="1"/>
  <c r="H28" i="9"/>
  <c r="K27" s="1"/>
  <c r="Q72" i="3"/>
  <c r="J72"/>
  <c r="G72"/>
  <c r="H72"/>
  <c r="K72"/>
  <c r="L72"/>
  <c r="I72"/>
  <c r="O72"/>
  <c r="G157" i="1"/>
  <c r="M159" s="1"/>
  <c r="S72" i="3"/>
  <c r="P72"/>
  <c r="M72"/>
  <c r="F72"/>
  <c r="N72"/>
  <c r="N104" i="1"/>
  <c r="I28" i="9"/>
  <c r="L27" s="1"/>
  <c r="K40" i="6"/>
  <c r="K100" i="1"/>
  <c r="H157" s="1"/>
  <c r="H153"/>
  <c r="J102"/>
  <c r="T68" i="3" l="1"/>
  <c r="J98" i="9"/>
  <c r="J110" s="1"/>
  <c r="L104" i="1"/>
  <c r="I161" s="1"/>
  <c r="H35" i="8"/>
  <c r="H48" s="1"/>
  <c r="N364" i="6"/>
  <c r="I28" i="8" s="1"/>
  <c r="L27" s="1"/>
  <c r="L328" i="6"/>
  <c r="O328" s="1"/>
  <c r="O360" s="1"/>
  <c r="O364" s="1"/>
  <c r="J28" i="8" s="1"/>
  <c r="M27" s="1"/>
  <c r="I98" i="9"/>
  <c r="I110" s="1"/>
  <c r="I49"/>
  <c r="I74" s="1"/>
  <c r="M129" i="3"/>
  <c r="M74"/>
  <c r="O129"/>
  <c r="O74"/>
  <c r="H129"/>
  <c r="H74"/>
  <c r="J104" i="1"/>
  <c r="G161" s="1"/>
  <c r="S74" i="3"/>
  <c r="G159" i="1"/>
  <c r="F129" i="3"/>
  <c r="R72"/>
  <c r="R129" s="1"/>
  <c r="F74"/>
  <c r="K129"/>
  <c r="K74"/>
  <c r="Q129"/>
  <c r="Q74"/>
  <c r="K39" i="6"/>
  <c r="K42" s="1"/>
  <c r="H76" i="8"/>
  <c r="K75" s="1"/>
  <c r="K102" i="1"/>
  <c r="H49" i="9"/>
  <c r="H74" s="1"/>
  <c r="H98"/>
  <c r="H110" s="1"/>
  <c r="N129" i="3"/>
  <c r="N74"/>
  <c r="L129"/>
  <c r="L74"/>
  <c r="J129"/>
  <c r="J74"/>
  <c r="P129"/>
  <c r="P74"/>
  <c r="I129"/>
  <c r="I74"/>
  <c r="G129"/>
  <c r="G74"/>
  <c r="N159" i="1"/>
  <c r="I35" i="8" l="1"/>
  <c r="I48" s="1"/>
  <c r="I102"/>
  <c r="I107" s="1"/>
  <c r="I117" s="1"/>
  <c r="J35"/>
  <c r="J48" s="1"/>
  <c r="J102"/>
  <c r="J107" s="1"/>
  <c r="J117" s="1"/>
  <c r="I76" i="3"/>
  <c r="I133" s="1"/>
  <c r="I131"/>
  <c r="K104" i="1"/>
  <c r="H161" s="1"/>
  <c r="H159"/>
  <c r="K73" i="9"/>
  <c r="H128" s="1"/>
  <c r="H81"/>
  <c r="Q76" i="3"/>
  <c r="Q133" s="1"/>
  <c r="Q131"/>
  <c r="F76"/>
  <c r="F133" s="1"/>
  <c r="R74"/>
  <c r="R131" s="1"/>
  <c r="F131"/>
  <c r="O76"/>
  <c r="O133" s="1"/>
  <c r="O131"/>
  <c r="L73" i="9"/>
  <c r="I128" s="1"/>
  <c r="N76" i="3"/>
  <c r="N133" s="1"/>
  <c r="N131"/>
  <c r="G76"/>
  <c r="G133" s="1"/>
  <c r="G131"/>
  <c r="J76"/>
  <c r="J133" s="1"/>
  <c r="J131"/>
  <c r="P76"/>
  <c r="P133" s="1"/>
  <c r="P131"/>
  <c r="L76"/>
  <c r="L133" s="1"/>
  <c r="L131"/>
  <c r="I76" i="8"/>
  <c r="L75" s="1"/>
  <c r="L39" i="6"/>
  <c r="L42" s="1"/>
  <c r="J76" i="8" s="1"/>
  <c r="M75" s="1"/>
  <c r="H139"/>
  <c r="H142" s="1"/>
  <c r="H144" s="1"/>
  <c r="H81"/>
  <c r="H85" s="1"/>
  <c r="H88" s="1"/>
  <c r="K76" i="3"/>
  <c r="K133" s="1"/>
  <c r="K131"/>
  <c r="H76"/>
  <c r="H133" s="1"/>
  <c r="H131"/>
  <c r="M76"/>
  <c r="M133" s="1"/>
  <c r="M131"/>
  <c r="T72"/>
  <c r="T74" l="1"/>
  <c r="I78" i="9"/>
  <c r="K80"/>
  <c r="H132" s="1"/>
  <c r="H84"/>
  <c r="I81" i="8"/>
  <c r="I85" s="1"/>
  <c r="I88" s="1"/>
  <c r="I139"/>
  <c r="I142" s="1"/>
  <c r="I144" s="1"/>
  <c r="J139"/>
  <c r="J142" s="1"/>
  <c r="J144" s="1"/>
  <c r="J81"/>
  <c r="J85" s="1"/>
  <c r="J88" s="1"/>
  <c r="L77" i="9" l="1"/>
  <c r="I130" s="1"/>
  <c r="I81"/>
  <c r="L80" l="1"/>
  <c r="I132" s="1"/>
  <c r="I84"/>
  <c r="J78"/>
  <c r="J81" l="1"/>
  <c r="M77"/>
  <c r="J130" s="1"/>
  <c r="M80" l="1"/>
  <c r="J132" s="1"/>
  <c r="J84"/>
</calcChain>
</file>

<file path=xl/sharedStrings.xml><?xml version="1.0" encoding="utf-8"?>
<sst xmlns="http://schemas.openxmlformats.org/spreadsheetml/2006/main" count="770" uniqueCount="275">
  <si>
    <t>LEGAL DISCLAIMER AND COPYRIGHT INFORMATION</t>
  </si>
  <si>
    <t>INSTRUCTIONS</t>
  </si>
  <si>
    <t xml:space="preserve">IMAGE PREVIEW AREA </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</si>
  <si>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</si>
  <si>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</si>
  <si>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</si>
  <si>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</si>
  <si>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Areas where you have to input data are highlighted in yellow.  Once you select "Yes" from the drop down box above indicating your agreement to our terms and conditions, you can start by fill in the data as indicated below in the yellow areas that require input.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</si>
  <si>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Enter name of your Company</t>
  </si>
  <si>
    <t>Enter the first year of the Data</t>
  </si>
  <si>
    <t>% of Sales 
for First Year</t>
  </si>
  <si>
    <t>Income &amp; Expense Statement Item</t>
  </si>
  <si>
    <t>PROFORMA INCOME &amp; EXPENSE STATEMENT DATA</t>
  </si>
  <si>
    <t>SALES</t>
  </si>
  <si>
    <t>Cost of Goods Sold</t>
  </si>
  <si>
    <t>Gross Profit</t>
  </si>
  <si>
    <t>Gross Margin %</t>
  </si>
  <si>
    <t>OPERATING EXPENSES</t>
  </si>
  <si>
    <t>TOTAL OPERATING EXPENSES</t>
  </si>
  <si>
    <t>Profit before Interest &amp; Taxes</t>
  </si>
  <si>
    <t>Interest Expenses</t>
  </si>
  <si>
    <t>Provisional Taxes</t>
  </si>
  <si>
    <t>NET INCOME</t>
  </si>
  <si>
    <t xml:space="preserve">Depreciation </t>
  </si>
  <si>
    <t>Employer Taxes</t>
  </si>
  <si>
    <t>Gross Wages</t>
  </si>
  <si>
    <t>Net Margin %</t>
  </si>
  <si>
    <t>Combined State &amp; Federal Tax Rate</t>
  </si>
  <si>
    <t>% Annual Increase in Item</t>
  </si>
  <si>
    <t>-</t>
  </si>
  <si>
    <t>PROFORMA INCOME &amp; EXPENSE STATEMENT DATA - MONTHLY</t>
  </si>
  <si>
    <t>Monthly Sales Allocation</t>
  </si>
  <si>
    <t>Fixed Each Month</t>
  </si>
  <si>
    <t>% of Monthly Sales</t>
  </si>
  <si>
    <t>% of Sales</t>
  </si>
  <si>
    <t>Manual</t>
  </si>
  <si>
    <t>Employer Tax Rate (include all deductions FUTA, SUTA, Medicare etc.)</t>
  </si>
  <si>
    <t>Quarterly</t>
  </si>
  <si>
    <t>Semi-Annually</t>
  </si>
  <si>
    <t>Annually</t>
  </si>
  <si>
    <t>INCOME &amp; EXPENSE STATEMENT</t>
  </si>
  <si>
    <t xml:space="preserve">EXPENSE ALLOCATION </t>
  </si>
  <si>
    <t>Please fill out the cells in yellow after clicking "Yes" in the Legal Disclaimer Section.</t>
  </si>
  <si>
    <t xml:space="preserve">ERROR CHECK </t>
  </si>
  <si>
    <t>Totals</t>
  </si>
  <si>
    <t>Check</t>
  </si>
  <si>
    <t>Areas where you have to input data are highlighted in yellow.  Once you select "Yes" from the drop down box above indicating your agreement to our terms and conditions, you can start by fill in the data as indicated below in the yellow areas that require input.  To select the expense allocation use the drop down box for each cell and make your selection.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</si>
  <si>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Error ?</t>
  </si>
  <si>
    <t>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t>
  </si>
  <si>
    <t>Final Number to be used in Financials</t>
  </si>
  <si>
    <t>ITEM</t>
  </si>
  <si>
    <t>Management</t>
  </si>
  <si>
    <t>EMPLOYEE ROSTER / TITLE</t>
  </si>
  <si>
    <t>Staff</t>
  </si>
  <si>
    <t>TOTAL MANAGEMENT COMPENSATION</t>
  </si>
  <si>
    <t>TOTAL STAFF COMPENSATION</t>
  </si>
  <si>
    <t>TOTAL COMPENSATION</t>
  </si>
  <si>
    <t>Total Management Compensation</t>
  </si>
  <si>
    <t>Total Staff Compensation</t>
  </si>
  <si>
    <t xml:space="preserve">TOTAL COMPENSATION </t>
  </si>
  <si>
    <t>PERSONNEL SUMMARY - COMPENSATION FORECAST</t>
  </si>
  <si>
    <t>(Note: These forecasts come from the Sales Forecast Modules - this is only a summary table.  In order to have a detailed sales forecast</t>
  </si>
  <si>
    <t>CAPITAL STRUCTURE SUMMARY</t>
  </si>
  <si>
    <t>Contributions from Owner / Partner / Shareholder 1</t>
  </si>
  <si>
    <t>Contributions from Owner / Partner / Shareholder 2</t>
  </si>
  <si>
    <t>Contributions from Owner / Partner / Shareholder 3</t>
  </si>
  <si>
    <t>Contributions from Owner / Partner / Shareholder 4</t>
  </si>
  <si>
    <t>Contributions made in Prior Years by Owners / Partners / Shareholders</t>
  </si>
  <si>
    <t>Contributions from Owner / Partner / Shareholder 5</t>
  </si>
  <si>
    <t>Contributions from Owner / Partner / Shareholder 6</t>
  </si>
  <si>
    <t>Contributions from Owner / Partner / Shareholder 7</t>
  </si>
  <si>
    <t>Contributions from Owner / Partner / Shareholder 8</t>
  </si>
  <si>
    <t>CONTRIBUTIONS &amp; DISTRIBUTIONS</t>
  </si>
  <si>
    <t>ON THE BOOKS</t>
  </si>
  <si>
    <t>NET CASH FROM FINANCING ACTIVITIES</t>
  </si>
  <si>
    <t>(Note: These numbers representing the contributions from the owners / partners / shareholders have to be in sync with the numbers in Section 2.5 - Source of Funds.  Please check to make sure.)</t>
  </si>
  <si>
    <t>LOAN &amp; INTEREST EXPENSE SUMMARY</t>
  </si>
  <si>
    <t>Amount of Loan</t>
  </si>
  <si>
    <t>Duration of Loan</t>
  </si>
  <si>
    <t>Duration of Loan (in years)</t>
  </si>
  <si>
    <t>Interest Rate on Loan (Annual Rate)</t>
  </si>
  <si>
    <t>LOAN INFORMATION</t>
  </si>
  <si>
    <t>Monthly Loan Payment</t>
  </si>
  <si>
    <t>Annual Loan Payment</t>
  </si>
  <si>
    <t>Annual Interest Paid</t>
  </si>
  <si>
    <t>Annual Principal Paid</t>
  </si>
  <si>
    <t>Principal balance at year end</t>
  </si>
  <si>
    <t>PAYMENT METRICS</t>
  </si>
  <si>
    <r>
      <t xml:space="preserve">Summary of all loans and lines - </t>
    </r>
    <r>
      <rPr>
        <b/>
        <sz val="10"/>
        <color indexed="9"/>
        <rFont val="Times New Roman"/>
        <family val="1"/>
      </rPr>
      <t>TOTAL</t>
    </r>
  </si>
  <si>
    <t>Interest Rate on Loan (In % annual rate)</t>
  </si>
  <si>
    <t>Fully Amortizing Term Loan - 2</t>
  </si>
  <si>
    <t>Fully Amortizing Term Loan - 1</t>
  </si>
  <si>
    <t>Interest Only Loan / Line of Credit - 1</t>
  </si>
  <si>
    <t xml:space="preserve">(Note: Please make sure that Analysis Tookpak is running on your Excel or the formulas may malfunction for this module.  To activate Analysis Tookpak go to </t>
  </si>
  <si>
    <t xml:space="preserve">  Tools &gt; Add-Ins &gt; Analysis TookPak)</t>
  </si>
  <si>
    <t>Rate of  
Depreciation</t>
  </si>
  <si>
    <t>ITEM OF FIXED ASSET</t>
  </si>
  <si>
    <t>TOTAL ANNUAL VALUE OF FIXED ASSETS</t>
  </si>
  <si>
    <t>NET VALUE / BOOK VALUE OF FIXED ASSETS</t>
  </si>
  <si>
    <t>Type of 
Calculation</t>
  </si>
  <si>
    <t>Opening Inventory (Inventory balance currently of the books from prior year)</t>
  </si>
  <si>
    <t>ACCOUNTS RECIEVABLE SUMMARY</t>
  </si>
  <si>
    <t>% of
Annual Sales</t>
  </si>
  <si>
    <t>TOTAL ACCOUNTS RECIEVABLE FOR THE YEAR</t>
  </si>
  <si>
    <t>ACCOUNTS PAYABLE SUMMARY</t>
  </si>
  <si>
    <t>AP for the year</t>
  </si>
  <si>
    <t>AR for the year</t>
  </si>
  <si>
    <t>TOTAL ACCOUNTS PAYABLE FOR THE YEAR</t>
  </si>
  <si>
    <t>CASH SUMMARY</t>
  </si>
  <si>
    <t>Sales for the Year</t>
  </si>
  <si>
    <t>Operating Expenses (From P&amp;L)</t>
  </si>
  <si>
    <t>Interest Expense</t>
  </si>
  <si>
    <t>Pay down of any additional principal on any loans outstanding</t>
  </si>
  <si>
    <t>Accounts Recievable for the prior year</t>
  </si>
  <si>
    <t>Accounts Payable for the prior year</t>
  </si>
  <si>
    <t xml:space="preserve">Security Deposit </t>
  </si>
  <si>
    <t>Add or
Subtract</t>
  </si>
  <si>
    <t>add</t>
  </si>
  <si>
    <t>subtract</t>
  </si>
  <si>
    <t>FINAL NUMBERS</t>
  </si>
  <si>
    <t>ENDING CASH BALANCE</t>
  </si>
  <si>
    <t>Accounts Recievable (From AR summary module)</t>
  </si>
  <si>
    <t>Accounts Payable (From AP summary module)</t>
  </si>
  <si>
    <t>FINAL CASH NUMBER TO BE USED IN THE FINANCIALS</t>
  </si>
  <si>
    <t>PROFORMA BALANCE SHEET</t>
  </si>
  <si>
    <t>CURRENT ASSETS</t>
  </si>
  <si>
    <t>Cash</t>
  </si>
  <si>
    <t>Update automatically from financials</t>
  </si>
  <si>
    <t>Accounts Recievable</t>
  </si>
  <si>
    <t>Inventory</t>
  </si>
  <si>
    <t>TOTAL CURRENT ASSETS</t>
  </si>
  <si>
    <t>FIXED ASSETS</t>
  </si>
  <si>
    <t>Accumulated Depreciation</t>
  </si>
  <si>
    <t>Secutiry Deposit</t>
  </si>
  <si>
    <t>TOTAL ASSETS</t>
  </si>
  <si>
    <r>
      <t>MANUAL ENTRY (</t>
    </r>
    <r>
      <rPr>
        <sz val="10"/>
        <rFont val="Times New Roman"/>
        <family val="1"/>
      </rPr>
      <t>If you don't want to use this table above)</t>
    </r>
  </si>
  <si>
    <t>MANUAL ENTRY SECTION (if you don't want to use the table above)</t>
  </si>
  <si>
    <t>FINAL NUMBERS TO BE USED IN THE FINANCIALS</t>
  </si>
  <si>
    <t>FINAL TOTAL COMPENSATION TO BE USED IN FINANCIALS</t>
  </si>
  <si>
    <t>Fixed Assets</t>
  </si>
  <si>
    <t>TOTAL FIXED ASSETS</t>
  </si>
  <si>
    <t>CURRENT LIABILITIES</t>
  </si>
  <si>
    <t>Accounts Payable</t>
  </si>
  <si>
    <t>LONG TERM LIABILITIES</t>
  </si>
  <si>
    <t>TOTAL CURRENT LIABILITIES</t>
  </si>
  <si>
    <t>TOTAL LONG TERM LIABILITIES</t>
  </si>
  <si>
    <t>CAPITAL</t>
  </si>
  <si>
    <t>Common Stock / Paid up Capital</t>
  </si>
  <si>
    <t>Retained Earnings</t>
  </si>
  <si>
    <t>TOTAL LIABILITIES &amp; CAPITAL</t>
  </si>
  <si>
    <t>Long Term Loans Outstanding</t>
  </si>
  <si>
    <t xml:space="preserve">for your business - you will need to use the Sales Forecast Modules 1, 2 and 3 under Section 5.5, Section 5.6 and Section 5.7.  Retained </t>
  </si>
  <si>
    <t>Earnings and Net Income come from the Annual P&amp;L)</t>
  </si>
  <si>
    <t>BALANCE SHEET ITEM</t>
  </si>
  <si>
    <t>ASSETS</t>
  </si>
  <si>
    <t>LIABILITIES &amp; CAPITAL</t>
  </si>
  <si>
    <t>ERROR CHECK - DIFFERENCE BETWEEN ASSETS &amp; LIABILITIES</t>
  </si>
  <si>
    <t xml:space="preserve">  Total Current Assets</t>
  </si>
  <si>
    <t xml:space="preserve">  Total Fixed Assets</t>
  </si>
  <si>
    <t xml:space="preserve">  Total Current Liabilities</t>
  </si>
  <si>
    <t xml:space="preserve">  Total Long Term Liabilities</t>
  </si>
  <si>
    <t xml:space="preserve">  Total Capital</t>
  </si>
  <si>
    <t>PROFORMA CASH FLOW STATEMENT</t>
  </si>
  <si>
    <t>CASH FLOW ITEM</t>
  </si>
  <si>
    <t>OPERATING ACTIVITIES</t>
  </si>
  <si>
    <t>Net Income</t>
  </si>
  <si>
    <t>Depreciation &amp; Amortization</t>
  </si>
  <si>
    <t>Change in Accounts Recievable</t>
  </si>
  <si>
    <t>Change in Inventory</t>
  </si>
  <si>
    <t>Prepaid Expenses</t>
  </si>
  <si>
    <t>Change in Accounts Payable</t>
  </si>
  <si>
    <t>Method of Calculation</t>
  </si>
  <si>
    <t>INVESTING ACTIVITIES</t>
  </si>
  <si>
    <t>NET CASH FROM OPERATING ACTIVITIES</t>
  </si>
  <si>
    <t>NET CASH FROM INVESTING ACTIVITIES</t>
  </si>
  <si>
    <t>FINANCING ACTIVITIES</t>
  </si>
  <si>
    <t>Capital from Shareholders</t>
  </si>
  <si>
    <t>Long Term Loans o/s</t>
  </si>
  <si>
    <t>INCREASE / DECREASE IN CASH</t>
  </si>
  <si>
    <t>CASH AT THE BEGINNING OF THE YEAR</t>
  </si>
  <si>
    <t>CASH AT THE END OF THE YEAR</t>
  </si>
  <si>
    <t>ERROR CHECK - DIFFERENCE B/S CASH AND CASH FLOW CASH</t>
  </si>
  <si>
    <t>OPERATING ACVITIES</t>
  </si>
  <si>
    <t xml:space="preserve">  Net Cash from Operating Activities</t>
  </si>
  <si>
    <t xml:space="preserve">  Net Cash from Investimg Activities</t>
  </si>
  <si>
    <t>This is the main switchboard for the financial templates.  There are 5 sections that comprised the financials and we recommend that you start with the input modules and move down the list to the annual P&amp;L, monthly P&amp;L (optional), balance sheet and cash flow.  Each section gives you the ability to input items manually from your own calculations that you may have put together from your own analysis and calculations as well as use the formulas that are built in to our templates to do most of the work for you - you choose.</t>
  </si>
  <si>
    <t>MAIN FINANCIAL SWITCHBOARD</t>
  </si>
  <si>
    <t>ANNUAL PROFIT &amp; LOSS STATEMENT - DATA INPUT AREA</t>
  </si>
  <si>
    <t>MONTHLY PROFIT &amp; LOSS STATEMENT - DATA INPUT AREA</t>
  </si>
  <si>
    <t>BALANCE SHEET - DATA INPUT AREA</t>
  </si>
  <si>
    <t>CASH FLOW STATEMENT - DATA INPUT AREA</t>
  </si>
  <si>
    <t>MODULES FOR FINANCIAL STATEMENTS - DATA INPUT AREA</t>
  </si>
  <si>
    <t>TOTAL CAPITAL:</t>
  </si>
  <si>
    <t>FIXED ASSET &amp; DEPRECIATION SUMMARY</t>
  </si>
  <si>
    <t>Cost of Sales Available</t>
  </si>
  <si>
    <t>CHANGE IN INVENTORY FOR CASH FLOW</t>
  </si>
  <si>
    <t>COST OF GOODS SOLD</t>
  </si>
  <si>
    <t>Closing Inventory</t>
  </si>
  <si>
    <t>FINAL CLOSING INVENTORY TO BE USED IN BALANCE SHEET</t>
  </si>
  <si>
    <t>Opening Retained Earnings (from prior year)</t>
  </si>
  <si>
    <t>Net Income ( Loss ) for current year</t>
  </si>
  <si>
    <t>ENDING RETAILED EARINGS ( To be Used in Balance Sheet )</t>
  </si>
  <si>
    <t>SALES FORECAST SUMMARY</t>
  </si>
  <si>
    <t>RETAINED EARNINGS SUMMARY</t>
  </si>
  <si>
    <t>Enter Sales Forecast for Year 1</t>
  </si>
  <si>
    <t>Enter Sales Forecast for Year 2</t>
  </si>
  <si>
    <t>Enter Sales Forecast for Year 3</t>
  </si>
  <si>
    <t>% Annual Increase in Compensation</t>
  </si>
  <si>
    <t>TOTAL ANNUAL ACCUMULATED DEPRECIATION FOR B/S</t>
  </si>
  <si>
    <t>TOTAL ANNUAL DEPRECIATION FOR P/L &amp; CASH FLOW</t>
  </si>
  <si>
    <t>Purchase of Fixed Assets</t>
  </si>
  <si>
    <t>Fixed Assets Purchased for New Business</t>
  </si>
  <si>
    <t>New Fixed Asset 2</t>
  </si>
  <si>
    <t>New Fixed Asset 3</t>
  </si>
  <si>
    <t>New Fixed Asset 4</t>
  </si>
  <si>
    <t>New Fixed Asset 5</t>
  </si>
  <si>
    <t>New Fixed Asset 6</t>
  </si>
  <si>
    <t>New Fixed Asset 7</t>
  </si>
  <si>
    <t>New Fixed Asset 8</t>
  </si>
  <si>
    <t>New Fixed Asset 9</t>
  </si>
  <si>
    <t>New Fixed Asset 10</t>
  </si>
  <si>
    <t>Total New Fixed Assets</t>
  </si>
  <si>
    <t>TOTAL CHANGE IN AR FOR THE YEAR ( Used in Cash Flow Statement)</t>
  </si>
  <si>
    <t>SECURITY DEPOSIT</t>
  </si>
  <si>
    <t>TOTAL SECURITY DEPOSIT AT THE END OF THE YEAR</t>
  </si>
  <si>
    <t>ANNUAL CHANGE IN THE SECURITY DEPOSIT ( Used in Cash Flow Statement)</t>
  </si>
  <si>
    <t>TOTAL CHANGE IN AP FOR THE YEAR ( Used in Cash Flow Statement)</t>
  </si>
  <si>
    <t>Initial Inventory Purchased  (from COGS &amp; Inventory Summary)</t>
  </si>
  <si>
    <t>Fixed Assets Purchased during the year</t>
  </si>
  <si>
    <t>Depreciation ( Fixed Asset Summary)</t>
  </si>
  <si>
    <t xml:space="preserve">TOTAL CUMMULATIVE CONTRIBUTIONS / COMMON STOCK </t>
  </si>
  <si>
    <t>Contribution from Owners</t>
  </si>
  <si>
    <t>Loans taken to start business</t>
  </si>
  <si>
    <t>Total Loans taken out</t>
  </si>
  <si>
    <t>Opening Cash</t>
  </si>
  <si>
    <t>TOTAL ANNUAL CONTRIBUTION BY OWNERS</t>
  </si>
  <si>
    <t>TOTAL IMPACT ON CASH FLOW</t>
  </si>
  <si>
    <t>Total Purchases for year</t>
  </si>
  <si>
    <t>Purchase of Initial inventory</t>
  </si>
  <si>
    <t>DEPRECIATION</t>
  </si>
  <si>
    <t>Total Depreciation</t>
  </si>
  <si>
    <t>% of Purchases</t>
  </si>
  <si>
    <t>Security Deposit</t>
  </si>
  <si>
    <t>% of
Annual Purchases</t>
  </si>
  <si>
    <t>DATA GRAB AREA</t>
  </si>
  <si>
    <t>All key metric data is copied in automatically from Input - P&amp;L tab (Annual P&amp;L).  All you have to do is to fill out the cells highlighted in yellow.</t>
  </si>
  <si>
    <t>Calculation
Method</t>
  </si>
  <si>
    <t>Purchase Cost 1</t>
  </si>
  <si>
    <t>Purchase Cost 2</t>
  </si>
  <si>
    <t>Purchase Cost 3</t>
  </si>
  <si>
    <t>Purchase Cost 4</t>
  </si>
  <si>
    <t>Purchase Cost 5</t>
  </si>
  <si>
    <t>Purchase Cost 6</t>
  </si>
  <si>
    <t>Purchase Cost 7</t>
  </si>
  <si>
    <t>Purchase Cost 8</t>
  </si>
  <si>
    <t>Purchase Cost 9</t>
  </si>
  <si>
    <t>Purchase Cost 10</t>
  </si>
  <si>
    <t>Purchase Cost 11</t>
  </si>
  <si>
    <t>Purchase Cost 12</t>
  </si>
  <si>
    <t>Purchase Cost 13</t>
  </si>
  <si>
    <t>Purchase Cost 14</t>
  </si>
  <si>
    <t>Purchase Cost 15</t>
  </si>
  <si>
    <t>Purchase Cost 16</t>
  </si>
  <si>
    <t>Purchase Cost 17</t>
  </si>
  <si>
    <t>Purchase Cost 18</t>
  </si>
  <si>
    <t>Purchase Cost 19</t>
  </si>
  <si>
    <t>Purchase Cost 20</t>
  </si>
  <si>
    <t>TOTAL PURCHASES MADE TO FACILITATE PRODUCTION OF GOODS / SERVICE</t>
  </si>
  <si>
    <t>Purchases made to facilitate production of goods / service (Raw Materials)</t>
  </si>
  <si>
    <t>PURCHASES, INVENTORY &amp; COST OF GOODS SOLD SUMMARY</t>
  </si>
  <si>
    <t xml:space="preserve">                      All key metric data is copied in automatically from Input - P&amp;L tab (Annual P&amp;L).  All you have to do is to fill out the cells highlighted in yellow.</t>
  </si>
  <si>
    <t>Combined State &amp; Federal Income Tax Rate</t>
  </si>
  <si>
    <t>Enter the first year of pro-forma financials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</si>
  <si>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</si>
  <si>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FINACIAL STATEMENTS</t>
  </si>
</sst>
</file>

<file path=xl/styles.xml><?xml version="1.0" encoding="utf-8"?>
<styleSheet xmlns="http://schemas.openxmlformats.org/spreadsheetml/2006/main">
  <numFmts count="4">
    <numFmt numFmtId="164" formatCode="&quot;$&quot;#,##0"/>
    <numFmt numFmtId="165" formatCode="0.0%"/>
    <numFmt numFmtId="166" formatCode="&quot;$&quot;#,##0.00"/>
    <numFmt numFmtId="167" formatCode="&quot;$&quot;#,##0.000000000000000000"/>
  </numFmts>
  <fonts count="32">
    <font>
      <sz val="10"/>
      <name val="Arial"/>
    </font>
    <font>
      <sz val="10"/>
      <name val="Arial"/>
      <family val="2"/>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color indexed="8"/>
      <name val="Times New Roman"/>
      <family val="1"/>
    </font>
    <font>
      <sz val="8"/>
      <color indexed="18"/>
      <name val="Arial"/>
      <family val="2"/>
    </font>
    <font>
      <sz val="10"/>
      <color indexed="18"/>
      <name val="Times New Roman"/>
      <family val="1"/>
    </font>
    <font>
      <sz val="10"/>
      <name val="Arial"/>
      <family val="2"/>
    </font>
    <font>
      <b/>
      <sz val="8"/>
      <name val="Times New Roman"/>
      <family val="1"/>
    </font>
    <font>
      <sz val="8"/>
      <color indexed="9"/>
      <name val="Arial"/>
      <family val="2"/>
    </font>
    <font>
      <sz val="8"/>
      <color indexed="9"/>
      <name val="Times New Roman"/>
      <family val="1"/>
    </font>
    <font>
      <b/>
      <sz val="8"/>
      <color indexed="9"/>
      <name val="Times New Roman"/>
      <family val="1"/>
    </font>
    <font>
      <sz val="8"/>
      <name val="Times New Roman"/>
      <family val="1"/>
    </font>
    <font>
      <b/>
      <i/>
      <u/>
      <sz val="8"/>
      <color indexed="39"/>
      <name val="Times New Roman"/>
      <family val="1"/>
    </font>
    <font>
      <sz val="10"/>
      <color indexed="9"/>
      <name val="Arial"/>
      <family val="2"/>
    </font>
    <font>
      <b/>
      <i/>
      <sz val="10"/>
      <name val="Times New Roman"/>
      <family val="1"/>
    </font>
    <font>
      <b/>
      <i/>
      <sz val="10"/>
      <color indexed="9"/>
      <name val="Times New Roman"/>
      <family val="1"/>
    </font>
    <font>
      <i/>
      <sz val="10"/>
      <name val="Arial"/>
      <family val="2"/>
    </font>
    <font>
      <i/>
      <sz val="10"/>
      <name val="Times New Roman"/>
      <family val="1"/>
    </font>
    <font>
      <i/>
      <sz val="9"/>
      <name val="Times New Roman"/>
      <family val="1"/>
    </font>
    <font>
      <b/>
      <i/>
      <sz val="9"/>
      <name val="Times New Roman"/>
      <family val="1"/>
    </font>
    <font>
      <b/>
      <i/>
      <sz val="10"/>
      <color indexed="8"/>
      <name val="Times New Roman"/>
      <family val="1"/>
    </font>
    <font>
      <b/>
      <sz val="10"/>
      <color theme="1"/>
      <name val="Times New Roman"/>
      <family val="1"/>
    </font>
    <font>
      <sz val="8"/>
      <color theme="0"/>
      <name val="Arial"/>
      <family val="2"/>
    </font>
  </fonts>
  <fills count="2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7"/>
        <bgColor indexed="64"/>
      </patternFill>
    </fill>
    <fill>
      <patternFill patternType="solid">
        <fgColor indexed="26"/>
        <bgColor indexed="64"/>
      </patternFill>
    </fill>
    <fill>
      <patternFill patternType="solid">
        <fgColor indexed="14"/>
        <bgColor indexed="64"/>
      </patternFill>
    </fill>
    <fill>
      <patternFill patternType="solid">
        <fgColor indexed="54"/>
        <bgColor indexed="64"/>
      </patternFill>
    </fill>
    <fill>
      <patternFill patternType="solid">
        <fgColor indexed="42"/>
        <bgColor indexed="64"/>
      </patternFill>
    </fill>
    <fill>
      <patternFill patternType="solid">
        <fgColor indexed="44"/>
        <bgColor indexed="64"/>
      </patternFill>
    </fill>
    <fill>
      <patternFill patternType="solid">
        <fgColor indexed="15"/>
        <bgColor indexed="64"/>
      </patternFill>
    </fill>
    <fill>
      <patternFill patternType="solid">
        <fgColor indexed="13"/>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33"/>
        <bgColor indexed="64"/>
      </patternFill>
    </fill>
    <fill>
      <patternFill patternType="solid">
        <fgColor indexed="61"/>
        <bgColor indexed="64"/>
      </patternFill>
    </fill>
    <fill>
      <patternFill patternType="solid">
        <fgColor indexed="39"/>
        <bgColor indexed="64"/>
      </patternFill>
    </fill>
    <fill>
      <patternFill patternType="solid">
        <fgColor theme="0" tint="-0.14996795556505021"/>
        <bgColor indexed="64"/>
      </patternFill>
    </fill>
  </fills>
  <borders count="220">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6"/>
      </left>
      <right style="thin">
        <color indexed="56"/>
      </right>
      <top style="thin">
        <color indexed="56"/>
      </top>
      <bottom style="thin">
        <color indexed="56"/>
      </bottom>
      <diagonal/>
    </border>
    <border>
      <left/>
      <right style="thin">
        <color indexed="18"/>
      </right>
      <top style="thin">
        <color indexed="18"/>
      </top>
      <bottom style="thin">
        <color indexed="18"/>
      </bottom>
      <diagonal/>
    </border>
    <border>
      <left/>
      <right/>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style="thin">
        <color indexed="8"/>
      </top>
      <bottom style="thin">
        <color indexed="18"/>
      </bottom>
      <diagonal/>
    </border>
    <border>
      <left style="thin">
        <color indexed="18"/>
      </left>
      <right style="thin">
        <color indexed="18"/>
      </right>
      <top style="thin">
        <color indexed="18"/>
      </top>
      <bottom style="thin">
        <color indexed="8"/>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style="thin">
        <color indexed="18"/>
      </left>
      <right style="thin">
        <color indexed="64"/>
      </right>
      <top style="thin">
        <color indexed="8"/>
      </top>
      <bottom style="thin">
        <color indexed="18"/>
      </bottom>
      <diagonal/>
    </border>
    <border>
      <left style="thin">
        <color indexed="18"/>
      </left>
      <right style="thin">
        <color indexed="64"/>
      </right>
      <top style="thin">
        <color indexed="18"/>
      </top>
      <bottom style="thin">
        <color indexed="8"/>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bottom/>
      <diagonal/>
    </border>
    <border>
      <left style="thin">
        <color indexed="55"/>
      </left>
      <right style="thin">
        <color indexed="55"/>
      </right>
      <top/>
      <bottom/>
      <diagonal/>
    </border>
    <border>
      <left style="thin">
        <color indexed="55"/>
      </left>
      <right style="thin">
        <color indexed="8"/>
      </right>
      <top/>
      <bottom/>
      <diagonal/>
    </border>
    <border>
      <left style="thin">
        <color indexed="8"/>
      </left>
      <right style="thin">
        <color indexed="55"/>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64"/>
      </left>
      <right style="thin">
        <color indexed="55"/>
      </right>
      <top style="thin">
        <color indexed="8"/>
      </top>
      <bottom style="thin">
        <color indexed="55"/>
      </bottom>
      <diagonal/>
    </border>
    <border>
      <left style="thin">
        <color indexed="55"/>
      </left>
      <right style="thin">
        <color indexed="64"/>
      </right>
      <top style="thin">
        <color indexed="8"/>
      </top>
      <bottom style="thin">
        <color indexed="55"/>
      </bottom>
      <diagonal/>
    </border>
    <border>
      <left style="thin">
        <color indexed="55"/>
      </left>
      <right style="thin">
        <color indexed="64"/>
      </right>
      <top style="thin">
        <color indexed="55"/>
      </top>
      <bottom style="thin">
        <color indexed="55"/>
      </bottom>
      <diagonal/>
    </border>
    <border>
      <left/>
      <right style="thin">
        <color indexed="55"/>
      </right>
      <top style="thin">
        <color indexed="8"/>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55"/>
      </left>
      <right/>
      <top style="thin">
        <color indexed="8"/>
      </top>
      <bottom style="thin">
        <color indexed="55"/>
      </bottom>
      <diagonal/>
    </border>
    <border>
      <left style="thin">
        <color indexed="55"/>
      </left>
      <right style="medium">
        <color indexed="8"/>
      </right>
      <top style="thin">
        <color indexed="8"/>
      </top>
      <bottom style="thin">
        <color indexed="55"/>
      </bottom>
      <diagonal/>
    </border>
    <border>
      <left style="thin">
        <color indexed="8"/>
      </left>
      <right/>
      <top style="thin">
        <color indexed="8"/>
      </top>
      <bottom style="thin">
        <color indexed="8"/>
      </bottom>
      <diagonal/>
    </border>
    <border>
      <left style="thin">
        <color indexed="18"/>
      </left>
      <right/>
      <top style="thin">
        <color indexed="8"/>
      </top>
      <bottom style="thin">
        <color indexed="8"/>
      </bottom>
      <diagonal/>
    </border>
    <border>
      <left style="thin">
        <color indexed="18"/>
      </left>
      <right style="medium">
        <color indexed="8"/>
      </right>
      <top style="thin">
        <color indexed="8"/>
      </top>
      <bottom style="thin">
        <color indexed="8"/>
      </bottom>
      <diagonal/>
    </border>
    <border>
      <left/>
      <right/>
      <top style="thin">
        <color indexed="8"/>
      </top>
      <bottom style="thin">
        <color indexed="8"/>
      </bottom>
      <diagonal/>
    </border>
    <border>
      <left style="thin">
        <color indexed="18"/>
      </left>
      <right style="thin">
        <color indexed="18"/>
      </right>
      <top style="thin">
        <color indexed="8"/>
      </top>
      <bottom style="thin">
        <color indexed="8"/>
      </bottom>
      <diagonal/>
    </border>
    <border>
      <left/>
      <right style="medium">
        <color indexed="8"/>
      </right>
      <top style="thin">
        <color indexed="8"/>
      </top>
      <bottom style="thin">
        <color indexed="8"/>
      </bottom>
      <diagonal/>
    </border>
    <border>
      <left/>
      <right style="thin">
        <color indexed="18"/>
      </right>
      <top style="thin">
        <color indexed="8"/>
      </top>
      <bottom style="thin">
        <color indexed="8"/>
      </bottom>
      <diagonal/>
    </border>
    <border>
      <left/>
      <right style="thin">
        <color indexed="8"/>
      </right>
      <top style="thin">
        <color indexed="8"/>
      </top>
      <bottom style="thin">
        <color indexed="55"/>
      </bottom>
      <diagonal/>
    </border>
    <border>
      <left style="thin">
        <color indexed="55"/>
      </left>
      <right style="medium">
        <color indexed="8"/>
      </right>
      <top style="thin">
        <color indexed="55"/>
      </top>
      <bottom style="thin">
        <color indexed="55"/>
      </bottom>
      <diagonal/>
    </border>
    <border>
      <left/>
      <right style="thin">
        <color indexed="8"/>
      </right>
      <top style="thin">
        <color indexed="55"/>
      </top>
      <bottom style="thin">
        <color indexed="55"/>
      </bottom>
      <diagonal/>
    </border>
    <border>
      <left style="thin">
        <color indexed="55"/>
      </left>
      <right style="medium">
        <color indexed="8"/>
      </right>
      <top style="thin">
        <color indexed="55"/>
      </top>
      <bottom/>
      <diagonal/>
    </border>
    <border>
      <left style="thin">
        <color indexed="55"/>
      </left>
      <right style="medium">
        <color indexed="8"/>
      </right>
      <top style="thin">
        <color indexed="55"/>
      </top>
      <bottom style="thin">
        <color indexed="8"/>
      </bottom>
      <diagonal/>
    </border>
    <border>
      <left/>
      <right style="thin">
        <color indexed="55"/>
      </right>
      <top style="thin">
        <color indexed="55"/>
      </top>
      <bottom style="thin">
        <color indexed="8"/>
      </bottom>
      <diagonal/>
    </border>
    <border>
      <left style="thin">
        <color indexed="55"/>
      </left>
      <right style="thin">
        <color indexed="55"/>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18"/>
      </left>
      <right style="thin">
        <color indexed="18"/>
      </right>
      <top style="thin">
        <color indexed="18"/>
      </top>
      <bottom style="thin">
        <color indexed="64"/>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8"/>
      </left>
      <right style="thin">
        <color indexed="8"/>
      </right>
      <top style="thin">
        <color indexed="8"/>
      </top>
      <bottom style="thin">
        <color indexed="55"/>
      </bottom>
      <diagonal/>
    </border>
    <border>
      <left style="thin">
        <color indexed="8"/>
      </left>
      <right style="thin">
        <color indexed="8"/>
      </right>
      <top style="thin">
        <color indexed="55"/>
      </top>
      <bottom style="thin">
        <color indexed="55"/>
      </bottom>
      <diagonal/>
    </border>
    <border>
      <left style="thin">
        <color indexed="8"/>
      </left>
      <right style="thin">
        <color indexed="8"/>
      </right>
      <top style="thin">
        <color indexed="55"/>
      </top>
      <bottom style="thin">
        <color indexed="8"/>
      </bottom>
      <diagonal/>
    </border>
    <border>
      <left style="thin">
        <color indexed="8"/>
      </left>
      <right/>
      <top style="thin">
        <color indexed="8"/>
      </top>
      <bottom style="thin">
        <color indexed="55"/>
      </bottom>
      <diagonal/>
    </border>
    <border>
      <left style="thin">
        <color indexed="8"/>
      </left>
      <right/>
      <top style="thin">
        <color indexed="55"/>
      </top>
      <bottom style="thin">
        <color indexed="55"/>
      </bottom>
      <diagonal/>
    </border>
    <border>
      <left/>
      <right/>
      <top/>
      <bottom style="thick">
        <color indexed="8"/>
      </bottom>
      <diagonal/>
    </border>
    <border>
      <left/>
      <right/>
      <top style="thin">
        <color indexed="8"/>
      </top>
      <bottom style="thin">
        <color indexed="55"/>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indexed="22"/>
      </left>
      <right style="thin">
        <color indexed="22"/>
      </right>
      <top style="thin">
        <color indexed="22"/>
      </top>
      <bottom style="thin">
        <color indexed="8"/>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right style="thin">
        <color indexed="22"/>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style="thin">
        <color indexed="64"/>
      </bottom>
      <diagonal/>
    </border>
    <border>
      <left style="thin">
        <color indexed="8"/>
      </left>
      <right style="thin">
        <color indexed="22"/>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18"/>
      </left>
      <right style="thin">
        <color indexed="18"/>
      </right>
      <top style="thin">
        <color indexed="64"/>
      </top>
      <bottom style="thin">
        <color indexed="18"/>
      </bottom>
      <diagonal/>
    </border>
    <border>
      <left style="thin">
        <color indexed="18"/>
      </left>
      <right style="thin">
        <color indexed="64"/>
      </right>
      <top style="thin">
        <color indexed="64"/>
      </top>
      <bottom style="thin">
        <color indexed="18"/>
      </bottom>
      <diagonal/>
    </border>
    <border>
      <left style="thin">
        <color indexed="18"/>
      </left>
      <right style="thin">
        <color indexed="64"/>
      </right>
      <top style="thin">
        <color indexed="18"/>
      </top>
      <bottom style="thin">
        <color indexed="64"/>
      </bottom>
      <diagonal/>
    </border>
    <border>
      <left style="thin">
        <color indexed="8"/>
      </left>
      <right style="thin">
        <color indexed="22"/>
      </right>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2"/>
      </left>
      <right style="thin">
        <color indexed="64"/>
      </right>
      <top style="thin">
        <color indexed="64"/>
      </top>
      <bottom style="thin">
        <color indexed="62"/>
      </bottom>
      <diagonal/>
    </border>
    <border>
      <left style="thin">
        <color indexed="62"/>
      </left>
      <right style="thin">
        <color indexed="62"/>
      </right>
      <top style="thin">
        <color indexed="62"/>
      </top>
      <bottom style="thin">
        <color indexed="64"/>
      </bottom>
      <diagonal/>
    </border>
    <border>
      <left style="thin">
        <color indexed="62"/>
      </left>
      <right style="thin">
        <color indexed="64"/>
      </right>
      <top style="thin">
        <color indexed="62"/>
      </top>
      <bottom style="thin">
        <color indexed="64"/>
      </bottom>
      <diagonal/>
    </border>
    <border>
      <left style="thin">
        <color indexed="64"/>
      </left>
      <right/>
      <top style="thin">
        <color indexed="64"/>
      </top>
      <bottom style="thin">
        <color indexed="62"/>
      </bottom>
      <diagonal/>
    </border>
    <border>
      <left style="thin">
        <color indexed="64"/>
      </left>
      <right/>
      <top style="thin">
        <color indexed="62"/>
      </top>
      <bottom style="thin">
        <color indexed="64"/>
      </bottom>
      <diagonal/>
    </border>
    <border>
      <left/>
      <right/>
      <top style="thin">
        <color indexed="64"/>
      </top>
      <bottom style="thin">
        <color indexed="62"/>
      </bottom>
      <diagonal/>
    </border>
    <border>
      <left/>
      <right style="thin">
        <color indexed="62"/>
      </right>
      <top style="thin">
        <color indexed="64"/>
      </top>
      <bottom style="thin">
        <color indexed="62"/>
      </bottom>
      <diagonal/>
    </border>
    <border>
      <left/>
      <right/>
      <top style="thin">
        <color indexed="62"/>
      </top>
      <bottom style="thin">
        <color indexed="64"/>
      </bottom>
      <diagonal/>
    </border>
    <border>
      <left/>
      <right style="thin">
        <color indexed="62"/>
      </right>
      <top style="thin">
        <color indexed="62"/>
      </top>
      <bottom style="thin">
        <color indexed="64"/>
      </bottom>
      <diagonal/>
    </border>
    <border>
      <left style="thin">
        <color indexed="62"/>
      </left>
      <right style="thin">
        <color indexed="62"/>
      </right>
      <top style="thin">
        <color indexed="8"/>
      </top>
      <bottom style="thin">
        <color indexed="8"/>
      </bottom>
      <diagonal/>
    </border>
    <border>
      <left/>
      <right style="thin">
        <color indexed="55"/>
      </right>
      <top style="thin">
        <color indexed="8"/>
      </top>
      <bottom style="thin">
        <color indexed="8"/>
      </bottom>
      <diagonal/>
    </border>
    <border>
      <left style="thin">
        <color indexed="62"/>
      </left>
      <right style="thin">
        <color indexed="62"/>
      </right>
      <top style="thin">
        <color indexed="64"/>
      </top>
      <bottom style="thin">
        <color indexed="64"/>
      </bottom>
      <diagonal/>
    </border>
    <border>
      <left style="thin">
        <color indexed="18"/>
      </left>
      <right style="thin">
        <color indexed="8"/>
      </right>
      <top style="thin">
        <color indexed="8"/>
      </top>
      <bottom style="thin">
        <color indexed="8"/>
      </bottom>
      <diagonal/>
    </border>
    <border>
      <left style="thin">
        <color indexed="8"/>
      </left>
      <right style="thin">
        <color indexed="62"/>
      </right>
      <top style="thin">
        <color indexed="8"/>
      </top>
      <bottom style="thin">
        <color indexed="8"/>
      </bottom>
      <diagonal/>
    </border>
    <border>
      <left style="thin">
        <color indexed="62"/>
      </left>
      <right style="thin">
        <color indexed="8"/>
      </right>
      <top style="thin">
        <color indexed="8"/>
      </top>
      <bottom style="thin">
        <color indexed="8"/>
      </bottom>
      <diagonal/>
    </border>
    <border>
      <left style="thin">
        <color indexed="62"/>
      </left>
      <right style="thin">
        <color indexed="64"/>
      </right>
      <top style="thin">
        <color indexed="64"/>
      </top>
      <bottom style="thin">
        <color indexed="64"/>
      </bottom>
      <diagonal/>
    </border>
    <border>
      <left style="thin">
        <color indexed="18"/>
      </left>
      <right style="thin">
        <color indexed="8"/>
      </right>
      <top style="thin">
        <color indexed="8"/>
      </top>
      <bottom style="thin">
        <color indexed="18"/>
      </bottom>
      <diagonal/>
    </border>
    <border>
      <left style="thin">
        <color indexed="18"/>
      </left>
      <right style="thin">
        <color indexed="8"/>
      </right>
      <top style="thin">
        <color indexed="18"/>
      </top>
      <bottom style="thin">
        <color indexed="18"/>
      </bottom>
      <diagonal/>
    </border>
    <border>
      <left style="thin">
        <color indexed="18"/>
      </left>
      <right style="thin">
        <color indexed="18"/>
      </right>
      <top style="thin">
        <color indexed="18"/>
      </top>
      <bottom style="thin">
        <color indexed="55"/>
      </bottom>
      <diagonal/>
    </border>
    <border>
      <left style="thin">
        <color indexed="18"/>
      </left>
      <right style="thin">
        <color indexed="8"/>
      </right>
      <top style="thin">
        <color indexed="18"/>
      </top>
      <bottom style="thin">
        <color indexed="55"/>
      </bottom>
      <diagonal/>
    </border>
    <border>
      <left style="thin">
        <color indexed="64"/>
      </left>
      <right/>
      <top style="thin">
        <color indexed="8"/>
      </top>
      <bottom style="thin">
        <color indexed="8"/>
      </bottom>
      <diagonal/>
    </border>
    <border>
      <left style="thin">
        <color indexed="62"/>
      </left>
      <right style="thin">
        <color indexed="64"/>
      </right>
      <top style="thin">
        <color indexed="8"/>
      </top>
      <bottom style="thin">
        <color indexed="8"/>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8"/>
      </right>
      <top/>
      <bottom style="thin">
        <color indexed="22"/>
      </bottom>
      <diagonal/>
    </border>
    <border>
      <left style="thin">
        <color indexed="22"/>
      </left>
      <right style="thin">
        <color indexed="8"/>
      </right>
      <top style="thin">
        <color indexed="22"/>
      </top>
      <bottom style="thin">
        <color indexed="64"/>
      </bottom>
      <diagonal/>
    </border>
    <border>
      <left style="thin">
        <color indexed="55"/>
      </left>
      <right/>
      <top style="thin">
        <color indexed="8"/>
      </top>
      <bottom style="thin">
        <color indexed="8"/>
      </bottom>
      <diagonal/>
    </border>
    <border>
      <left style="thin">
        <color indexed="8"/>
      </left>
      <right style="thin">
        <color indexed="62"/>
      </right>
      <top style="thin">
        <color indexed="62"/>
      </top>
      <bottom style="thin">
        <color indexed="62"/>
      </bottom>
      <diagonal/>
    </border>
    <border>
      <left style="thin">
        <color indexed="8"/>
      </left>
      <right style="thin">
        <color indexed="22"/>
      </right>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right style="thin">
        <color indexed="22"/>
      </right>
      <top style="thin">
        <color indexed="8"/>
      </top>
      <bottom style="thin">
        <color indexed="8"/>
      </bottom>
      <diagonal/>
    </border>
    <border>
      <left style="thin">
        <color indexed="64"/>
      </left>
      <right style="thin">
        <color indexed="55"/>
      </right>
      <top style="thin">
        <color indexed="64"/>
      </top>
      <bottom/>
      <diagonal/>
    </border>
    <border>
      <left/>
      <right style="thin">
        <color indexed="18"/>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right style="thin">
        <color indexed="22"/>
      </right>
      <top style="thin">
        <color indexed="8"/>
      </top>
      <bottom style="thin">
        <color indexed="22"/>
      </bottom>
      <diagonal/>
    </border>
    <border>
      <left/>
      <right style="thin">
        <color indexed="22"/>
      </right>
      <top style="thin">
        <color indexed="22"/>
      </top>
      <bottom style="thin">
        <color indexed="8"/>
      </bottom>
      <diagonal/>
    </border>
    <border>
      <left/>
      <right style="thin">
        <color indexed="18"/>
      </right>
      <top style="thin">
        <color indexed="64"/>
      </top>
      <bottom style="thin">
        <color indexed="18"/>
      </bottom>
      <diagonal/>
    </border>
    <border>
      <left style="thin">
        <color indexed="18"/>
      </left>
      <right style="thin">
        <color indexed="64"/>
      </right>
      <top style="thin">
        <color indexed="18"/>
      </top>
      <bottom style="thin">
        <color indexed="18"/>
      </bottom>
      <diagonal/>
    </border>
    <border>
      <left/>
      <right style="thin">
        <color indexed="18"/>
      </right>
      <top style="thin">
        <color indexed="18"/>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64"/>
      </left>
      <right/>
      <top style="thin">
        <color indexed="18"/>
      </top>
      <bottom style="thin">
        <color indexed="18"/>
      </bottom>
      <diagonal/>
    </border>
    <border>
      <left/>
      <right style="thin">
        <color indexed="64"/>
      </right>
      <top style="thin">
        <color indexed="18"/>
      </top>
      <bottom style="thin">
        <color indexed="18"/>
      </bottom>
      <diagonal/>
    </border>
    <border>
      <left style="thin">
        <color indexed="64"/>
      </left>
      <right/>
      <top style="thin">
        <color indexed="18"/>
      </top>
      <bottom style="thin">
        <color indexed="64"/>
      </bottom>
      <diagonal/>
    </border>
    <border>
      <left/>
      <right style="thin">
        <color indexed="64"/>
      </right>
      <top style="thin">
        <color indexed="18"/>
      </top>
      <bottom style="thin">
        <color indexed="64"/>
      </bottom>
      <diagonal/>
    </border>
    <border>
      <left/>
      <right/>
      <top style="thin">
        <color indexed="18"/>
      </top>
      <bottom style="thin">
        <color indexed="1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18"/>
      </right>
      <top style="thin">
        <color indexed="64"/>
      </top>
      <bottom/>
      <diagonal/>
    </border>
    <border>
      <left style="thin">
        <color indexed="64"/>
      </left>
      <right style="thin">
        <color indexed="18"/>
      </right>
      <top/>
      <bottom style="thin">
        <color indexed="64"/>
      </bottom>
      <diagonal/>
    </border>
    <border>
      <left style="thin">
        <color indexed="22"/>
      </left>
      <right/>
      <top style="thin">
        <color indexed="8"/>
      </top>
      <bottom style="thin">
        <color indexed="8"/>
      </bottom>
      <diagonal/>
    </border>
    <border>
      <left style="thin">
        <color indexed="18"/>
      </left>
      <right/>
      <top style="thin">
        <color indexed="64"/>
      </top>
      <bottom style="thin">
        <color indexed="18"/>
      </bottom>
      <diagonal/>
    </border>
    <border>
      <left style="thin">
        <color indexed="18"/>
      </left>
      <right/>
      <top style="thin">
        <color indexed="18"/>
      </top>
      <bottom style="thin">
        <color indexed="64"/>
      </bottom>
      <diagonal/>
    </border>
    <border>
      <left style="thin">
        <color indexed="22"/>
      </left>
      <right/>
      <top style="thin">
        <color indexed="22"/>
      </top>
      <bottom style="thin">
        <color indexed="22"/>
      </bottom>
      <diagonal/>
    </border>
    <border>
      <left style="thin">
        <color indexed="64"/>
      </left>
      <right style="thin">
        <color indexed="18"/>
      </right>
      <top style="thin">
        <color indexed="8"/>
      </top>
      <bottom/>
      <diagonal/>
    </border>
    <border>
      <left style="thin">
        <color indexed="64"/>
      </left>
      <right style="thin">
        <color indexed="18"/>
      </right>
      <top/>
      <bottom style="thin">
        <color indexed="8"/>
      </bottom>
      <diagonal/>
    </border>
    <border>
      <left style="thin">
        <color indexed="8"/>
      </left>
      <right style="thin">
        <color indexed="18"/>
      </right>
      <top style="thin">
        <color indexed="18"/>
      </top>
      <bottom style="thin">
        <color indexed="18"/>
      </bottom>
      <diagonal/>
    </border>
    <border>
      <left style="thin">
        <color indexed="8"/>
      </left>
      <right style="thin">
        <color indexed="18"/>
      </right>
      <top style="thin">
        <color indexed="18"/>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right/>
      <top style="thin">
        <color indexed="64"/>
      </top>
      <bottom style="thin">
        <color indexed="22"/>
      </bottom>
      <diagonal/>
    </border>
    <border>
      <left style="thin">
        <color indexed="8"/>
      </left>
      <right style="thin">
        <color indexed="18"/>
      </right>
      <top style="thin">
        <color indexed="8"/>
      </top>
      <bottom style="thin">
        <color indexed="18"/>
      </bottom>
      <diagonal/>
    </border>
    <border>
      <left style="thin">
        <color indexed="64"/>
      </left>
      <right/>
      <top/>
      <bottom style="thin">
        <color indexed="8"/>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18"/>
      </bottom>
      <diagonal/>
    </border>
    <border>
      <left/>
      <right style="thin">
        <color indexed="64"/>
      </right>
      <top style="thin">
        <color indexed="64"/>
      </top>
      <bottom style="thin">
        <color indexed="18"/>
      </bottom>
      <diagonal/>
    </border>
    <border>
      <left/>
      <right/>
      <top style="thin">
        <color indexed="64"/>
      </top>
      <bottom style="thin">
        <color indexed="18"/>
      </bottom>
      <diagonal/>
    </border>
    <border>
      <left/>
      <right/>
      <top style="thin">
        <color indexed="18"/>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18"/>
      </right>
      <top style="thin">
        <color indexed="8"/>
      </top>
      <bottom style="thin">
        <color indexed="18"/>
      </bottom>
      <diagonal/>
    </border>
    <border>
      <left style="thin">
        <color indexed="64"/>
      </left>
      <right style="thin">
        <color indexed="18"/>
      </right>
      <top style="thin">
        <color indexed="18"/>
      </top>
      <bottom style="thin">
        <color indexed="8"/>
      </bottom>
      <diagonal/>
    </border>
    <border>
      <left/>
      <right style="thin">
        <color indexed="64"/>
      </right>
      <top/>
      <bottom style="thin">
        <color indexed="64"/>
      </bottom>
      <diagonal/>
    </border>
    <border>
      <left/>
      <right style="thin">
        <color indexed="18"/>
      </right>
      <top style="thin">
        <color indexed="8"/>
      </top>
      <bottom/>
      <diagonal/>
    </border>
    <border>
      <left/>
      <right style="thin">
        <color indexed="18"/>
      </right>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bottom style="thin">
        <color indexed="8"/>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7" fillId="0" borderId="0" applyNumberFormat="0" applyFill="0" applyBorder="0" applyAlignment="0" applyProtection="0">
      <alignment vertical="top"/>
      <protection locked="0"/>
    </xf>
  </cellStyleXfs>
  <cellXfs count="726">
    <xf numFmtId="0" fontId="0" fillId="0" borderId="0" xfId="0"/>
    <xf numFmtId="0" fontId="4" fillId="0" borderId="0" xfId="0" applyFont="1"/>
    <xf numFmtId="10" fontId="4" fillId="0" borderId="0" xfId="0" applyNumberFormat="1" applyFont="1"/>
    <xf numFmtId="0" fontId="4" fillId="0" borderId="0" xfId="0" applyFont="1" applyBorder="1" applyAlignment="1">
      <alignment horizontal="center"/>
    </xf>
    <xf numFmtId="10" fontId="4" fillId="0" borderId="0" xfId="0" applyNumberFormat="1" applyFont="1" applyBorder="1" applyAlignment="1">
      <alignment horizontal="center"/>
    </xf>
    <xf numFmtId="0" fontId="4" fillId="0" borderId="0" xfId="0" applyFont="1" applyAlignment="1">
      <alignment horizontal="left"/>
    </xf>
    <xf numFmtId="0" fontId="4" fillId="0" borderId="1" xfId="0" applyFont="1" applyBorder="1" applyAlignment="1">
      <alignment horizontal="left" vertical="center" wrapText="1"/>
    </xf>
    <xf numFmtId="0" fontId="3" fillId="2" borderId="0" xfId="0" applyFont="1" applyFill="1"/>
    <xf numFmtId="0" fontId="6" fillId="2" borderId="0" xfId="0" applyFont="1" applyFill="1"/>
    <xf numFmtId="0" fontId="0" fillId="3" borderId="0" xfId="0" applyFill="1"/>
    <xf numFmtId="0" fontId="4"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4" fillId="0" borderId="0" xfId="0" applyNumberFormat="1" applyFont="1" applyAlignment="1">
      <alignment horizontal="left" vertical="center" indent="3"/>
    </xf>
    <xf numFmtId="0" fontId="4" fillId="0" borderId="0" xfId="0" applyFont="1" applyAlignment="1">
      <alignment horizontal="left" vertical="center" indent="3"/>
    </xf>
    <xf numFmtId="0" fontId="6" fillId="5" borderId="7" xfId="0" applyFont="1" applyFill="1" applyBorder="1" applyAlignment="1"/>
    <xf numFmtId="0" fontId="6" fillId="5" borderId="8" xfId="0" applyFont="1" applyFill="1" applyBorder="1" applyAlignment="1"/>
    <xf numFmtId="0" fontId="3" fillId="2" borderId="8" xfId="0" applyFont="1" applyFill="1" applyBorder="1" applyAlignment="1" applyProtection="1">
      <alignment horizontal="center"/>
      <protection locked="0"/>
    </xf>
    <xf numFmtId="0" fontId="9" fillId="5" borderId="9" xfId="0" applyFont="1" applyFill="1" applyBorder="1" applyAlignment="1" applyProtection="1"/>
    <xf numFmtId="0" fontId="4" fillId="0" borderId="0" xfId="0" applyFont="1" applyBorder="1" applyAlignment="1">
      <alignment horizontal="left" vertical="center"/>
    </xf>
    <xf numFmtId="0" fontId="4" fillId="0" borderId="0" xfId="0" applyFont="1" applyBorder="1" applyAlignment="1">
      <alignment horizontal="left"/>
    </xf>
    <xf numFmtId="0" fontId="0" fillId="0" borderId="0" xfId="0" applyBorder="1"/>
    <xf numFmtId="0" fontId="11" fillId="0" borderId="10" xfId="0" applyFont="1" applyFill="1" applyBorder="1" applyAlignment="1">
      <alignment horizontal="left"/>
    </xf>
    <xf numFmtId="164" fontId="11" fillId="0" borderId="10" xfId="0" applyNumberFormat="1" applyFont="1" applyFill="1" applyBorder="1" applyAlignment="1">
      <alignment horizontal="center"/>
    </xf>
    <xf numFmtId="0" fontId="4" fillId="0" borderId="0" xfId="0" applyFont="1" applyBorder="1" applyAlignment="1">
      <alignment horizontal="left" vertical="center" wrapText="1"/>
    </xf>
    <xf numFmtId="0" fontId="4" fillId="0" borderId="11" xfId="0" applyFont="1" applyFill="1" applyBorder="1" applyAlignment="1" applyProtection="1">
      <alignment horizontal="left"/>
    </xf>
    <xf numFmtId="164" fontId="4" fillId="0" borderId="12" xfId="0" applyNumberFormat="1" applyFont="1" applyFill="1" applyBorder="1" applyAlignment="1" applyProtection="1">
      <alignment horizontal="center"/>
    </xf>
    <xf numFmtId="0" fontId="5" fillId="0" borderId="11" xfId="0" applyFont="1" applyFill="1" applyBorder="1" applyAlignment="1" applyProtection="1">
      <alignment horizontal="left"/>
    </xf>
    <xf numFmtId="10" fontId="4" fillId="0" borderId="13" xfId="0" applyNumberFormat="1" applyFont="1" applyFill="1" applyBorder="1" applyAlignment="1" applyProtection="1">
      <alignment horizontal="center"/>
    </xf>
    <xf numFmtId="10" fontId="4" fillId="0" borderId="12" xfId="0" applyNumberFormat="1" applyFont="1" applyFill="1" applyBorder="1" applyAlignment="1" applyProtection="1">
      <alignment horizontal="center"/>
    </xf>
    <xf numFmtId="10" fontId="4" fillId="0" borderId="14" xfId="0" applyNumberFormat="1" applyFont="1" applyFill="1" applyBorder="1" applyAlignment="1" applyProtection="1">
      <alignment horizontal="center"/>
    </xf>
    <xf numFmtId="0" fontId="4" fillId="0" borderId="15" xfId="0" applyFont="1" applyFill="1" applyBorder="1" applyAlignment="1" applyProtection="1">
      <alignment horizontal="left"/>
    </xf>
    <xf numFmtId="10" fontId="4" fillId="0" borderId="16" xfId="0" applyNumberFormat="1" applyFont="1" applyFill="1" applyBorder="1" applyAlignment="1" applyProtection="1">
      <alignment horizontal="center"/>
    </xf>
    <xf numFmtId="10" fontId="4" fillId="0" borderId="17" xfId="0" applyNumberFormat="1" applyFont="1" applyFill="1" applyBorder="1" applyAlignment="1" applyProtection="1">
      <alignment horizontal="center"/>
    </xf>
    <xf numFmtId="164" fontId="11" fillId="0" borderId="0" xfId="0" applyNumberFormat="1" applyFont="1" applyFill="1" applyBorder="1" applyAlignment="1">
      <alignment horizontal="center"/>
    </xf>
    <xf numFmtId="0" fontId="10" fillId="0" borderId="10" xfId="0" applyFont="1" applyFill="1" applyBorder="1" applyAlignment="1">
      <alignment horizontal="left"/>
    </xf>
    <xf numFmtId="1" fontId="10" fillId="6" borderId="18" xfId="0" applyNumberFormat="1" applyFont="1" applyFill="1" applyBorder="1" applyAlignment="1">
      <alignment horizontal="center" wrapText="1"/>
    </xf>
    <xf numFmtId="0" fontId="10" fillId="6" borderId="18" xfId="0" applyFont="1" applyFill="1" applyBorder="1" applyAlignment="1">
      <alignment horizontal="center" wrapText="1"/>
    </xf>
    <xf numFmtId="165" fontId="11" fillId="6" borderId="10" xfId="0" applyNumberFormat="1" applyFont="1" applyFill="1" applyBorder="1" applyAlignment="1">
      <alignment horizontal="center"/>
    </xf>
    <xf numFmtId="164" fontId="11" fillId="3" borderId="10" xfId="0" applyNumberFormat="1" applyFont="1" applyFill="1" applyBorder="1" applyAlignment="1">
      <alignment horizontal="center"/>
    </xf>
    <xf numFmtId="164" fontId="11" fillId="0" borderId="19" xfId="0" applyNumberFormat="1" applyFont="1" applyFill="1" applyBorder="1" applyAlignment="1">
      <alignment horizontal="center"/>
    </xf>
    <xf numFmtId="0" fontId="10" fillId="0" borderId="20" xfId="0" applyFont="1" applyFill="1" applyBorder="1" applyAlignment="1">
      <alignment horizontal="left"/>
    </xf>
    <xf numFmtId="0" fontId="11" fillId="0" borderId="10" xfId="0" applyFont="1" applyFill="1" applyBorder="1" applyAlignment="1">
      <alignment horizontal="left" indent="1"/>
    </xf>
    <xf numFmtId="165" fontId="4" fillId="0" borderId="12" xfId="0" applyNumberFormat="1" applyFont="1" applyFill="1" applyBorder="1" applyAlignment="1" applyProtection="1">
      <alignment horizontal="center"/>
    </xf>
    <xf numFmtId="10" fontId="4" fillId="4" borderId="12" xfId="0" applyNumberFormat="1" applyFont="1" applyFill="1" applyBorder="1" applyAlignment="1" applyProtection="1">
      <alignment horizontal="center"/>
    </xf>
    <xf numFmtId="165" fontId="5" fillId="3" borderId="16" xfId="0" applyNumberFormat="1" applyFont="1" applyFill="1" applyBorder="1" applyAlignment="1" applyProtection="1">
      <alignment horizontal="center"/>
    </xf>
    <xf numFmtId="0" fontId="4" fillId="3" borderId="11" xfId="0" applyFont="1" applyFill="1" applyBorder="1" applyAlignment="1" applyProtection="1">
      <alignment horizontal="left"/>
    </xf>
    <xf numFmtId="164" fontId="4" fillId="3" borderId="12" xfId="0" applyNumberFormat="1" applyFont="1" applyFill="1" applyBorder="1" applyAlignment="1" applyProtection="1">
      <alignment horizontal="center"/>
    </xf>
    <xf numFmtId="10" fontId="4" fillId="3" borderId="12" xfId="0" applyNumberFormat="1" applyFont="1" applyFill="1" applyBorder="1" applyAlignment="1" applyProtection="1">
      <alignment horizontal="center"/>
    </xf>
    <xf numFmtId="10" fontId="4" fillId="3" borderId="14" xfId="0" applyNumberFormat="1" applyFont="1" applyFill="1" applyBorder="1" applyAlignment="1" applyProtection="1">
      <alignment horizontal="center"/>
    </xf>
    <xf numFmtId="0" fontId="4" fillId="0" borderId="0" xfId="0" applyFont="1" applyAlignment="1">
      <alignment horizontal="left" vertical="center"/>
    </xf>
    <xf numFmtId="0" fontId="13" fillId="0" borderId="0" xfId="0" applyFont="1"/>
    <xf numFmtId="0" fontId="14" fillId="0" borderId="0" xfId="0" applyFont="1" applyBorder="1"/>
    <xf numFmtId="0" fontId="14" fillId="0" borderId="0" xfId="0" applyFont="1" applyFill="1" applyBorder="1"/>
    <xf numFmtId="164" fontId="4" fillId="0" borderId="13" xfId="0" applyNumberFormat="1" applyFont="1" applyFill="1" applyBorder="1" applyAlignment="1" applyProtection="1">
      <alignment horizontal="center"/>
    </xf>
    <xf numFmtId="164" fontId="4" fillId="0" borderId="0" xfId="0" applyNumberFormat="1" applyFont="1" applyAlignment="1">
      <alignment horizontal="left" vertical="center" indent="3"/>
    </xf>
    <xf numFmtId="0" fontId="5" fillId="0" borderId="21" xfId="0" applyFont="1" applyFill="1" applyBorder="1" applyAlignment="1" applyProtection="1">
      <alignment horizontal="left"/>
    </xf>
    <xf numFmtId="0" fontId="4" fillId="0" borderId="4" xfId="0" applyFont="1" applyFill="1" applyBorder="1" applyAlignment="1" applyProtection="1">
      <alignment horizontal="left" indent="1"/>
    </xf>
    <xf numFmtId="0" fontId="4" fillId="0" borderId="4" xfId="0" applyFont="1" applyFill="1" applyBorder="1" applyAlignment="1" applyProtection="1">
      <alignment horizontal="left"/>
    </xf>
    <xf numFmtId="0" fontId="4" fillId="3" borderId="4" xfId="0" applyFont="1" applyFill="1" applyBorder="1" applyAlignment="1" applyProtection="1">
      <alignment horizontal="left"/>
    </xf>
    <xf numFmtId="0" fontId="5" fillId="0" borderId="4" xfId="0" applyFont="1" applyFill="1" applyBorder="1" applyAlignment="1" applyProtection="1">
      <alignment horizontal="left"/>
    </xf>
    <xf numFmtId="10" fontId="4" fillId="0" borderId="22" xfId="0" applyNumberFormat="1" applyFont="1" applyFill="1" applyBorder="1" applyAlignment="1" applyProtection="1">
      <alignment horizontal="center"/>
    </xf>
    <xf numFmtId="164" fontId="4" fillId="7" borderId="22" xfId="0" applyNumberFormat="1" applyFont="1" applyFill="1" applyBorder="1" applyAlignment="1" applyProtection="1">
      <alignment horizontal="center"/>
      <protection locked="0"/>
    </xf>
    <xf numFmtId="10" fontId="4" fillId="7" borderId="23" xfId="0" applyNumberFormat="1" applyFont="1" applyFill="1" applyBorder="1" applyAlignment="1" applyProtection="1">
      <alignment horizontal="center"/>
      <protection locked="0"/>
    </xf>
    <xf numFmtId="164" fontId="4" fillId="0" borderId="23" xfId="0" applyNumberFormat="1" applyFont="1" applyFill="1" applyBorder="1" applyAlignment="1" applyProtection="1">
      <alignment horizontal="center"/>
    </xf>
    <xf numFmtId="0" fontId="15" fillId="0" borderId="0" xfId="0" applyFont="1"/>
    <xf numFmtId="164" fontId="4" fillId="3"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xf>
    <xf numFmtId="0" fontId="5" fillId="0" borderId="24" xfId="0" applyFont="1" applyFill="1" applyBorder="1" applyAlignment="1" applyProtection="1">
      <alignment horizontal="left"/>
    </xf>
    <xf numFmtId="0" fontId="4" fillId="0" borderId="25" xfId="0" applyFont="1" applyFill="1" applyBorder="1" applyAlignment="1" applyProtection="1">
      <alignment horizontal="left" indent="1"/>
    </xf>
    <xf numFmtId="164" fontId="4" fillId="0" borderId="26" xfId="0" applyNumberFormat="1" applyFont="1" applyFill="1" applyBorder="1" applyAlignment="1" applyProtection="1">
      <alignment horizontal="center"/>
    </xf>
    <xf numFmtId="0" fontId="4" fillId="0" borderId="25" xfId="0" applyFont="1" applyFill="1" applyBorder="1" applyAlignment="1" applyProtection="1">
      <alignment horizontal="left"/>
    </xf>
    <xf numFmtId="165" fontId="4" fillId="0" borderId="26" xfId="0" applyNumberFormat="1" applyFont="1" applyFill="1" applyBorder="1" applyAlignment="1" applyProtection="1">
      <alignment horizontal="center"/>
    </xf>
    <xf numFmtId="0" fontId="4" fillId="3" borderId="25" xfId="0" applyFont="1" applyFill="1" applyBorder="1" applyAlignment="1" applyProtection="1">
      <alignment horizontal="left"/>
    </xf>
    <xf numFmtId="164" fontId="4" fillId="3" borderId="26" xfId="0" applyNumberFormat="1" applyFont="1" applyFill="1" applyBorder="1" applyAlignment="1" applyProtection="1">
      <alignment horizontal="center"/>
    </xf>
    <xf numFmtId="0" fontId="5" fillId="0" borderId="25" xfId="0" applyFont="1" applyFill="1" applyBorder="1" applyAlignment="1" applyProtection="1">
      <alignment horizontal="left"/>
    </xf>
    <xf numFmtId="164" fontId="4" fillId="7" borderId="27" xfId="0" applyNumberFormat="1" applyFont="1" applyFill="1" applyBorder="1" applyAlignment="1" applyProtection="1">
      <alignment horizontal="center"/>
      <protection locked="0"/>
    </xf>
    <xf numFmtId="164" fontId="4" fillId="0" borderId="28" xfId="0" applyNumberFormat="1" applyFont="1" applyFill="1" applyBorder="1" applyAlignment="1" applyProtection="1">
      <alignment horizontal="center"/>
    </xf>
    <xf numFmtId="0" fontId="4" fillId="0" borderId="29" xfId="0" applyFont="1" applyFill="1" applyBorder="1" applyAlignment="1" applyProtection="1">
      <alignment horizontal="left" indent="1"/>
    </xf>
    <xf numFmtId="164" fontId="4" fillId="0" borderId="30" xfId="0" applyNumberFormat="1" applyFont="1" applyFill="1" applyBorder="1" applyAlignment="1" applyProtection="1">
      <alignment horizontal="center"/>
    </xf>
    <xf numFmtId="164" fontId="4" fillId="0" borderId="21" xfId="0" applyNumberFormat="1" applyFont="1" applyFill="1" applyBorder="1" applyAlignment="1" applyProtection="1">
      <alignment horizontal="center"/>
    </xf>
    <xf numFmtId="0" fontId="4" fillId="3" borderId="31" xfId="0" applyFont="1" applyFill="1" applyBorder="1" applyAlignment="1" applyProtection="1">
      <alignment horizontal="left"/>
    </xf>
    <xf numFmtId="10" fontId="4" fillId="3" borderId="32" xfId="0" applyNumberFormat="1" applyFont="1" applyFill="1" applyBorder="1" applyAlignment="1" applyProtection="1">
      <alignment horizontal="center"/>
    </xf>
    <xf numFmtId="10" fontId="4" fillId="3" borderId="33" xfId="0" applyNumberFormat="1" applyFont="1" applyFill="1" applyBorder="1" applyAlignment="1" applyProtection="1">
      <alignment horizontal="center"/>
    </xf>
    <xf numFmtId="164" fontId="4" fillId="3" borderId="32" xfId="0" applyNumberFormat="1" applyFont="1" applyFill="1" applyBorder="1" applyAlignment="1" applyProtection="1">
      <alignment horizontal="center"/>
    </xf>
    <xf numFmtId="0" fontId="4" fillId="0" borderId="34" xfId="0" applyFont="1" applyFill="1" applyBorder="1" applyAlignment="1" applyProtection="1">
      <alignment horizontal="left" indent="1"/>
    </xf>
    <xf numFmtId="10" fontId="4" fillId="0" borderId="35" xfId="0" applyNumberFormat="1" applyFont="1" applyFill="1" applyBorder="1" applyAlignment="1" applyProtection="1">
      <alignment horizontal="center"/>
    </xf>
    <xf numFmtId="10" fontId="4" fillId="4" borderId="35" xfId="0" applyNumberFormat="1" applyFont="1" applyFill="1" applyBorder="1" applyAlignment="1" applyProtection="1">
      <alignment horizontal="center"/>
    </xf>
    <xf numFmtId="164" fontId="4" fillId="0" borderId="35" xfId="0" applyNumberFormat="1" applyFont="1" applyFill="1" applyBorder="1" applyAlignment="1" applyProtection="1">
      <alignment horizontal="center"/>
    </xf>
    <xf numFmtId="164" fontId="4" fillId="0" borderId="36" xfId="0" applyNumberFormat="1" applyFont="1" applyFill="1" applyBorder="1" applyAlignment="1" applyProtection="1">
      <alignment horizontal="center"/>
    </xf>
    <xf numFmtId="10" fontId="4" fillId="4" borderId="13" xfId="0" applyNumberFormat="1" applyFont="1" applyFill="1" applyBorder="1" applyAlignment="1" applyProtection="1">
      <alignment horizontal="center"/>
    </xf>
    <xf numFmtId="0" fontId="5" fillId="0" borderId="15" xfId="0" applyFont="1" applyFill="1" applyBorder="1" applyAlignment="1" applyProtection="1">
      <alignment horizontal="left"/>
    </xf>
    <xf numFmtId="164" fontId="5" fillId="3" borderId="16" xfId="0" applyNumberFormat="1" applyFont="1" applyFill="1" applyBorder="1" applyAlignment="1" applyProtection="1">
      <alignment horizontal="center"/>
    </xf>
    <xf numFmtId="164" fontId="5" fillId="3" borderId="17" xfId="0" applyNumberFormat="1" applyFont="1" applyFill="1" applyBorder="1" applyAlignment="1" applyProtection="1">
      <alignment horizontal="center"/>
    </xf>
    <xf numFmtId="1" fontId="10" fillId="0" borderId="37" xfId="0" applyNumberFormat="1" applyFont="1" applyFill="1" applyBorder="1" applyAlignment="1" applyProtection="1">
      <alignment horizontal="center" wrapText="1"/>
    </xf>
    <xf numFmtId="1" fontId="10" fillId="0" borderId="35" xfId="0" applyNumberFormat="1" applyFont="1" applyFill="1" applyBorder="1" applyAlignment="1" applyProtection="1">
      <alignment horizontal="center" wrapText="1"/>
    </xf>
    <xf numFmtId="1" fontId="10" fillId="0" borderId="38" xfId="0" applyNumberFormat="1" applyFont="1" applyFill="1" applyBorder="1" applyAlignment="1" applyProtection="1">
      <alignment horizontal="center" wrapText="1"/>
    </xf>
    <xf numFmtId="164" fontId="4" fillId="4" borderId="13" xfId="0" applyNumberFormat="1" applyFont="1" applyFill="1" applyBorder="1" applyAlignment="1" applyProtection="1">
      <alignment horizontal="center"/>
    </xf>
    <xf numFmtId="164" fontId="4" fillId="4" borderId="39" xfId="0" applyNumberFormat="1" applyFont="1" applyFill="1" applyBorder="1" applyAlignment="1" applyProtection="1">
      <alignment horizontal="center"/>
    </xf>
    <xf numFmtId="0" fontId="4" fillId="0" borderId="22" xfId="0" applyFont="1" applyFill="1" applyBorder="1" applyAlignment="1" applyProtection="1">
      <alignment horizontal="left"/>
    </xf>
    <xf numFmtId="0" fontId="4" fillId="0" borderId="23" xfId="0" applyFont="1" applyFill="1" applyBorder="1" applyAlignment="1" applyProtection="1">
      <alignment horizontal="left"/>
    </xf>
    <xf numFmtId="0" fontId="8" fillId="0" borderId="0" xfId="1" applyFont="1" applyBorder="1" applyAlignment="1" applyProtection="1"/>
    <xf numFmtId="0" fontId="3" fillId="0" borderId="0" xfId="0" applyFont="1" applyFill="1" applyBorder="1" applyAlignment="1"/>
    <xf numFmtId="0" fontId="4" fillId="2" borderId="0" xfId="0" applyFont="1" applyFill="1" applyAlignment="1">
      <alignment horizontal="left"/>
    </xf>
    <xf numFmtId="1" fontId="10" fillId="0" borderId="40" xfId="0" applyNumberFormat="1" applyFont="1" applyFill="1" applyBorder="1" applyAlignment="1" applyProtection="1">
      <alignment horizontal="center" wrapText="1"/>
    </xf>
    <xf numFmtId="165" fontId="4" fillId="0" borderId="4" xfId="0" applyNumberFormat="1" applyFont="1" applyFill="1" applyBorder="1" applyAlignment="1" applyProtection="1">
      <alignment horizontal="center"/>
    </xf>
    <xf numFmtId="10" fontId="12" fillId="0" borderId="13" xfId="0" applyNumberFormat="1" applyFont="1" applyFill="1" applyBorder="1" applyAlignment="1" applyProtection="1">
      <alignment horizontal="center"/>
    </xf>
    <xf numFmtId="0" fontId="12" fillId="7" borderId="41" xfId="0" applyFont="1" applyFill="1" applyBorder="1" applyAlignment="1">
      <alignment horizontal="left" vertical="center"/>
    </xf>
    <xf numFmtId="0" fontId="12" fillId="7" borderId="42" xfId="0" applyFont="1" applyFill="1" applyBorder="1" applyAlignment="1">
      <alignment horizontal="left" vertical="center"/>
    </xf>
    <xf numFmtId="0" fontId="12" fillId="7" borderId="43" xfId="0" applyFont="1" applyFill="1" applyBorder="1" applyAlignment="1">
      <alignment horizontal="left" vertical="center"/>
    </xf>
    <xf numFmtId="167" fontId="4" fillId="0" borderId="0" xfId="0" applyNumberFormat="1" applyFont="1" applyBorder="1" applyAlignment="1">
      <alignment horizontal="center"/>
    </xf>
    <xf numFmtId="1" fontId="16" fillId="0" borderId="44" xfId="0" applyNumberFormat="1" applyFont="1" applyFill="1" applyBorder="1" applyAlignment="1" applyProtection="1">
      <alignment horizontal="center" wrapText="1"/>
    </xf>
    <xf numFmtId="0" fontId="3" fillId="2" borderId="0" xfId="0" applyFont="1" applyFill="1" applyAlignment="1">
      <alignment horizontal="left" vertical="center"/>
    </xf>
    <xf numFmtId="164" fontId="0" fillId="0" borderId="0" xfId="0" applyNumberFormat="1"/>
    <xf numFmtId="165" fontId="5" fillId="0" borderId="0" xfId="0" applyNumberFormat="1" applyFont="1" applyFill="1" applyBorder="1" applyAlignment="1" applyProtection="1">
      <alignment horizontal="center"/>
    </xf>
    <xf numFmtId="0" fontId="6" fillId="0" borderId="0" xfId="0" applyFont="1"/>
    <xf numFmtId="0" fontId="6" fillId="0" borderId="0" xfId="0" applyFont="1" applyAlignment="1">
      <alignment horizontal="left"/>
    </xf>
    <xf numFmtId="0" fontId="6" fillId="0" borderId="0" xfId="0" applyFont="1" applyBorder="1" applyAlignment="1">
      <alignment horizontal="left" vertical="center"/>
    </xf>
    <xf numFmtId="0" fontId="6" fillId="0" borderId="1" xfId="0" applyFont="1" applyBorder="1" applyAlignment="1">
      <alignment horizontal="left" vertical="center" wrapText="1"/>
    </xf>
    <xf numFmtId="0" fontId="17" fillId="0" borderId="0" xfId="0" applyFont="1"/>
    <xf numFmtId="10" fontId="6" fillId="0" borderId="0" xfId="0" applyNumberFormat="1" applyFont="1" applyBorder="1" applyAlignment="1">
      <alignment horizontal="center"/>
    </xf>
    <xf numFmtId="0" fontId="6" fillId="0" borderId="0" xfId="0" applyFont="1" applyAlignment="1">
      <alignment horizontal="left" vertical="center" indent="3"/>
    </xf>
    <xf numFmtId="164" fontId="18" fillId="0" borderId="0" xfId="0" applyNumberFormat="1" applyFont="1" applyBorder="1" applyAlignment="1">
      <alignment horizontal="center"/>
    </xf>
    <xf numFmtId="0" fontId="4" fillId="2" borderId="0" xfId="0" applyFont="1" applyFill="1"/>
    <xf numFmtId="0" fontId="20" fillId="0" borderId="0" xfId="0" applyFont="1" applyBorder="1" applyAlignment="1">
      <alignment horizontal="left"/>
    </xf>
    <xf numFmtId="0" fontId="2" fillId="0" borderId="0" xfId="0" applyFont="1" applyBorder="1"/>
    <xf numFmtId="0" fontId="2" fillId="0" borderId="0" xfId="0" applyFont="1"/>
    <xf numFmtId="0" fontId="16" fillId="0" borderId="10" xfId="0" applyFont="1" applyFill="1" applyBorder="1" applyAlignment="1">
      <alignment horizontal="left"/>
    </xf>
    <xf numFmtId="164" fontId="20" fillId="0" borderId="19" xfId="0" applyNumberFormat="1" applyFont="1" applyFill="1" applyBorder="1" applyAlignment="1">
      <alignment horizontal="center"/>
    </xf>
    <xf numFmtId="164" fontId="20" fillId="0" borderId="10" xfId="0" applyNumberFormat="1" applyFont="1" applyFill="1" applyBorder="1" applyAlignment="1">
      <alignment horizontal="center"/>
    </xf>
    <xf numFmtId="0" fontId="20" fillId="0" borderId="10" xfId="0" applyFont="1" applyFill="1" applyBorder="1" applyAlignment="1">
      <alignment horizontal="left"/>
    </xf>
    <xf numFmtId="164" fontId="20" fillId="3" borderId="10" xfId="0" applyNumberFormat="1" applyFont="1" applyFill="1" applyBorder="1" applyAlignment="1">
      <alignment horizontal="center"/>
    </xf>
    <xf numFmtId="0" fontId="16" fillId="0" borderId="20" xfId="0" applyFont="1" applyFill="1" applyBorder="1" applyAlignment="1">
      <alignment horizontal="left"/>
    </xf>
    <xf numFmtId="0" fontId="20" fillId="0" borderId="10" xfId="0" applyFont="1" applyFill="1" applyBorder="1" applyAlignment="1">
      <alignment horizontal="left" indent="1"/>
    </xf>
    <xf numFmtId="1" fontId="16" fillId="0" borderId="35" xfId="0" applyNumberFormat="1" applyFont="1" applyFill="1" applyBorder="1" applyAlignment="1" applyProtection="1">
      <alignment horizontal="left" wrapText="1"/>
    </xf>
    <xf numFmtId="1" fontId="16" fillId="0" borderId="35" xfId="0" applyNumberFormat="1" applyFont="1" applyFill="1" applyBorder="1" applyAlignment="1" applyProtection="1">
      <alignment horizontal="center" wrapText="1"/>
    </xf>
    <xf numFmtId="1" fontId="16" fillId="0" borderId="45" xfId="0" applyNumberFormat="1" applyFont="1" applyFill="1" applyBorder="1" applyAlignment="1" applyProtection="1">
      <alignment horizontal="center" wrapText="1"/>
    </xf>
    <xf numFmtId="1" fontId="16" fillId="0" borderId="40" xfId="0" applyNumberFormat="1" applyFont="1" applyFill="1" applyBorder="1" applyAlignment="1" applyProtection="1">
      <alignment horizontal="center" wrapText="1"/>
    </xf>
    <xf numFmtId="1" fontId="16" fillId="0" borderId="36" xfId="0" applyNumberFormat="1" applyFont="1" applyFill="1" applyBorder="1" applyAlignment="1" applyProtection="1">
      <alignment horizontal="center" wrapText="1"/>
    </xf>
    <xf numFmtId="0" fontId="16" fillId="0" borderId="46" xfId="0" applyFont="1" applyBorder="1" applyAlignment="1" applyProtection="1">
      <alignment horizontal="left"/>
    </xf>
    <xf numFmtId="10" fontId="20" fillId="7" borderId="47" xfId="0" applyNumberFormat="1" applyFont="1" applyFill="1" applyBorder="1" applyAlignment="1" applyProtection="1">
      <alignment horizontal="center"/>
      <protection locked="0"/>
    </xf>
    <xf numFmtId="10" fontId="20" fillId="7" borderId="48" xfId="0" applyNumberFormat="1" applyFont="1" applyFill="1" applyBorder="1" applyAlignment="1" applyProtection="1">
      <alignment horizontal="center"/>
      <protection locked="0"/>
    </xf>
    <xf numFmtId="10" fontId="20" fillId="7" borderId="49" xfId="0" applyNumberFormat="1" applyFont="1" applyFill="1" applyBorder="1" applyAlignment="1" applyProtection="1">
      <alignment horizontal="center"/>
      <protection locked="0"/>
    </xf>
    <xf numFmtId="10" fontId="20" fillId="7" borderId="50" xfId="0" applyNumberFormat="1" applyFont="1" applyFill="1" applyBorder="1" applyAlignment="1" applyProtection="1">
      <alignment horizontal="center"/>
      <protection locked="0"/>
    </xf>
    <xf numFmtId="10" fontId="20" fillId="7" borderId="51" xfId="0" applyNumberFormat="1" applyFont="1" applyFill="1" applyBorder="1" applyAlignment="1" applyProtection="1">
      <alignment horizontal="center"/>
      <protection locked="0"/>
    </xf>
    <xf numFmtId="10" fontId="20" fillId="0" borderId="52" xfId="0" applyNumberFormat="1" applyFont="1" applyFill="1" applyBorder="1" applyAlignment="1" applyProtection="1">
      <alignment horizontal="center"/>
    </xf>
    <xf numFmtId="10" fontId="20" fillId="0" borderId="49" xfId="0" applyNumberFormat="1" applyFont="1" applyFill="1" applyBorder="1" applyAlignment="1" applyProtection="1">
      <alignment horizontal="center"/>
    </xf>
    <xf numFmtId="0" fontId="20" fillId="0" borderId="53" xfId="0" applyFont="1" applyBorder="1" applyAlignment="1" applyProtection="1">
      <alignment horizontal="center"/>
    </xf>
    <xf numFmtId="0" fontId="16" fillId="0" borderId="29" xfId="0" applyFont="1" applyFill="1" applyBorder="1" applyAlignment="1" applyProtection="1">
      <alignment horizontal="left"/>
    </xf>
    <xf numFmtId="164" fontId="20" fillId="0" borderId="13" xfId="0" applyNumberFormat="1" applyFont="1" applyFill="1" applyBorder="1" applyAlignment="1" applyProtection="1">
      <alignment horizontal="center"/>
    </xf>
    <xf numFmtId="164" fontId="20" fillId="0" borderId="54" xfId="0" applyNumberFormat="1" applyFont="1" applyFill="1" applyBorder="1" applyAlignment="1" applyProtection="1">
      <alignment horizontal="center"/>
    </xf>
    <xf numFmtId="164" fontId="20" fillId="0" borderId="21" xfId="0" applyNumberFormat="1" applyFont="1" applyFill="1" applyBorder="1" applyAlignment="1" applyProtection="1">
      <alignment horizontal="center"/>
    </xf>
    <xf numFmtId="164" fontId="20" fillId="4" borderId="13" xfId="0" applyNumberFormat="1" applyFont="1" applyFill="1" applyBorder="1" applyAlignment="1" applyProtection="1">
      <alignment horizontal="center"/>
    </xf>
    <xf numFmtId="164" fontId="20" fillId="4" borderId="54" xfId="0" applyNumberFormat="1" applyFont="1" applyFill="1" applyBorder="1" applyAlignment="1" applyProtection="1">
      <alignment horizontal="center"/>
    </xf>
    <xf numFmtId="164" fontId="20" fillId="4" borderId="21" xfId="0" applyNumberFormat="1" applyFont="1" applyFill="1" applyBorder="1" applyAlignment="1" applyProtection="1">
      <alignment horizontal="center"/>
    </xf>
    <xf numFmtId="164" fontId="20" fillId="0" borderId="35" xfId="0" applyNumberFormat="1" applyFont="1" applyFill="1" applyBorder="1" applyAlignment="1" applyProtection="1">
      <alignment horizontal="center"/>
    </xf>
    <xf numFmtId="164" fontId="20" fillId="0" borderId="55" xfId="0" applyNumberFormat="1" applyFont="1" applyFill="1" applyBorder="1" applyAlignment="1" applyProtection="1">
      <alignment horizontal="center"/>
    </xf>
    <xf numFmtId="0" fontId="20" fillId="0" borderId="11" xfId="0" applyFont="1" applyFill="1" applyBorder="1" applyAlignment="1" applyProtection="1">
      <alignment horizontal="left" indent="1"/>
    </xf>
    <xf numFmtId="164" fontId="20" fillId="0" borderId="12" xfId="0" applyNumberFormat="1" applyFont="1" applyFill="1" applyBorder="1" applyAlignment="1" applyProtection="1">
      <alignment horizontal="center"/>
    </xf>
    <xf numFmtId="164" fontId="20" fillId="0" borderId="56" xfId="0" applyNumberFormat="1" applyFont="1" applyFill="1" applyBorder="1" applyAlignment="1" applyProtection="1">
      <alignment horizontal="center"/>
    </xf>
    <xf numFmtId="164" fontId="20" fillId="0" borderId="4" xfId="0" applyNumberFormat="1" applyFont="1" applyFill="1" applyBorder="1" applyAlignment="1" applyProtection="1">
      <alignment horizontal="center"/>
    </xf>
    <xf numFmtId="0" fontId="20" fillId="0" borderId="11" xfId="0" applyFont="1" applyFill="1" applyBorder="1" applyAlignment="1" applyProtection="1">
      <alignment horizontal="left"/>
    </xf>
    <xf numFmtId="165" fontId="20" fillId="0" borderId="12" xfId="0" applyNumberFormat="1" applyFont="1" applyFill="1" applyBorder="1" applyAlignment="1" applyProtection="1">
      <alignment horizontal="center"/>
    </xf>
    <xf numFmtId="165" fontId="20" fillId="0" borderId="56" xfId="0" applyNumberFormat="1" applyFont="1" applyFill="1" applyBorder="1" applyAlignment="1" applyProtection="1">
      <alignment horizontal="center"/>
    </xf>
    <xf numFmtId="165" fontId="20" fillId="0" borderId="4" xfId="0" applyNumberFormat="1" applyFont="1" applyFill="1" applyBorder="1" applyAlignment="1" applyProtection="1">
      <alignment horizontal="center"/>
    </xf>
    <xf numFmtId="10" fontId="20" fillId="0" borderId="4" xfId="0" applyNumberFormat="1" applyFont="1" applyFill="1" applyBorder="1" applyAlignment="1" applyProtection="1">
      <alignment horizontal="center"/>
    </xf>
    <xf numFmtId="10" fontId="20" fillId="0" borderId="2" xfId="0" applyNumberFormat="1" applyFont="1" applyFill="1" applyBorder="1" applyAlignment="1" applyProtection="1">
      <alignment horizontal="center"/>
    </xf>
    <xf numFmtId="10" fontId="20" fillId="0" borderId="30" xfId="0" applyNumberFormat="1" applyFont="1" applyFill="1" applyBorder="1" applyAlignment="1" applyProtection="1">
      <alignment horizontal="center"/>
    </xf>
    <xf numFmtId="0" fontId="20" fillId="3" borderId="11" xfId="0" applyFont="1" applyFill="1" applyBorder="1" applyAlignment="1" applyProtection="1">
      <alignment horizontal="left"/>
    </xf>
    <xf numFmtId="164" fontId="20" fillId="3" borderId="12" xfId="0" applyNumberFormat="1" applyFont="1" applyFill="1" applyBorder="1" applyAlignment="1" applyProtection="1">
      <alignment horizontal="center"/>
    </xf>
    <xf numFmtId="164" fontId="20" fillId="3" borderId="56" xfId="0" applyNumberFormat="1" applyFont="1" applyFill="1" applyBorder="1" applyAlignment="1" applyProtection="1">
      <alignment horizontal="center"/>
    </xf>
    <xf numFmtId="164" fontId="20" fillId="3" borderId="4" xfId="0" applyNumberFormat="1" applyFont="1" applyFill="1" applyBorder="1" applyAlignment="1" applyProtection="1">
      <alignment horizontal="center"/>
    </xf>
    <xf numFmtId="10" fontId="20" fillId="3" borderId="4" xfId="0" applyNumberFormat="1" applyFont="1" applyFill="1" applyBorder="1" applyAlignment="1" applyProtection="1">
      <alignment horizontal="center"/>
    </xf>
    <xf numFmtId="10" fontId="20" fillId="3" borderId="2" xfId="0" applyNumberFormat="1" applyFont="1" applyFill="1" applyBorder="1" applyAlignment="1" applyProtection="1">
      <alignment horizontal="center"/>
    </xf>
    <xf numFmtId="10" fontId="20" fillId="3" borderId="14" xfId="0" applyNumberFormat="1" applyFont="1" applyFill="1" applyBorder="1" applyAlignment="1" applyProtection="1">
      <alignment horizontal="center"/>
    </xf>
    <xf numFmtId="0" fontId="16" fillId="0" borderId="11" xfId="0" applyFont="1" applyFill="1" applyBorder="1" applyAlignment="1" applyProtection="1">
      <alignment horizontal="left"/>
    </xf>
    <xf numFmtId="10" fontId="20" fillId="0" borderId="14" xfId="0" applyNumberFormat="1" applyFont="1" applyFill="1" applyBorder="1" applyAlignment="1" applyProtection="1">
      <alignment horizontal="center"/>
    </xf>
    <xf numFmtId="164" fontId="16" fillId="3" borderId="12" xfId="0" applyNumberFormat="1" applyFont="1" applyFill="1" applyBorder="1" applyAlignment="1" applyProtection="1">
      <alignment horizontal="center"/>
    </xf>
    <xf numFmtId="164" fontId="16" fillId="3" borderId="56" xfId="0" applyNumberFormat="1" applyFont="1" applyFill="1" applyBorder="1" applyAlignment="1" applyProtection="1">
      <alignment horizontal="center"/>
    </xf>
    <xf numFmtId="164" fontId="16" fillId="3" borderId="4" xfId="0" applyNumberFormat="1" applyFont="1" applyFill="1" applyBorder="1" applyAlignment="1" applyProtection="1">
      <alignment horizontal="center"/>
    </xf>
    <xf numFmtId="164" fontId="20" fillId="0" borderId="2" xfId="0" applyNumberFormat="1" applyFont="1" applyFill="1" applyBorder="1" applyAlignment="1" applyProtection="1">
      <alignment horizontal="center"/>
    </xf>
    <xf numFmtId="164" fontId="20" fillId="0" borderId="30" xfId="0" applyNumberFormat="1" applyFont="1" applyFill="1" applyBorder="1" applyAlignment="1" applyProtection="1">
      <alignment horizontal="center"/>
    </xf>
    <xf numFmtId="0" fontId="20" fillId="0" borderId="15" xfId="0" applyFont="1" applyFill="1" applyBorder="1" applyAlignment="1" applyProtection="1">
      <alignment horizontal="left"/>
    </xf>
    <xf numFmtId="165" fontId="16" fillId="3" borderId="16" xfId="0" applyNumberFormat="1" applyFont="1" applyFill="1" applyBorder="1" applyAlignment="1" applyProtection="1">
      <alignment horizontal="center"/>
    </xf>
    <xf numFmtId="165" fontId="16" fillId="3" borderId="57" xfId="0" applyNumberFormat="1" applyFont="1" applyFill="1" applyBorder="1" applyAlignment="1" applyProtection="1">
      <alignment horizontal="center"/>
    </xf>
    <xf numFmtId="165" fontId="16" fillId="3" borderId="58" xfId="0" applyNumberFormat="1" applyFont="1" applyFill="1" applyBorder="1" applyAlignment="1" applyProtection="1">
      <alignment horizontal="center"/>
    </xf>
    <xf numFmtId="0" fontId="22" fillId="0" borderId="0" xfId="0" applyFont="1"/>
    <xf numFmtId="0" fontId="6" fillId="0" borderId="0" xfId="0" applyFont="1" applyBorder="1"/>
    <xf numFmtId="0" fontId="6" fillId="0" borderId="0" xfId="0" applyFont="1" applyFill="1" applyBorder="1"/>
    <xf numFmtId="0" fontId="0" fillId="0" borderId="2" xfId="0" applyFill="1" applyBorder="1" applyProtection="1"/>
    <xf numFmtId="0" fontId="0" fillId="0" borderId="3" xfId="0" applyFill="1" applyBorder="1" applyProtection="1"/>
    <xf numFmtId="0" fontId="0" fillId="0" borderId="4" xfId="0" applyFill="1" applyBorder="1" applyProtection="1"/>
    <xf numFmtId="0" fontId="0" fillId="0" borderId="5" xfId="0" applyFill="1" applyBorder="1" applyProtection="1"/>
    <xf numFmtId="0" fontId="0" fillId="0" borderId="0" xfId="0"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0" xfId="0" applyAlignment="1">
      <alignment wrapText="1"/>
    </xf>
    <xf numFmtId="0" fontId="0" fillId="0" borderId="0" xfId="0" applyBorder="1" applyAlignment="1">
      <alignment wrapText="1"/>
    </xf>
    <xf numFmtId="164" fontId="4" fillId="7" borderId="13" xfId="0" applyNumberFormat="1" applyFont="1" applyFill="1" applyBorder="1" applyAlignment="1" applyProtection="1">
      <alignment horizontal="center"/>
    </xf>
    <xf numFmtId="0" fontId="4" fillId="0" borderId="0" xfId="0" applyFont="1" applyFill="1" applyBorder="1" applyAlignment="1" applyProtection="1">
      <alignment horizontal="left"/>
    </xf>
    <xf numFmtId="10" fontId="4" fillId="0" borderId="0" xfId="0" applyNumberFormat="1" applyFont="1" applyFill="1" applyBorder="1" applyAlignment="1" applyProtection="1">
      <alignment horizontal="center"/>
    </xf>
    <xf numFmtId="10" fontId="12"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164" fontId="4" fillId="4" borderId="0" xfId="0" applyNumberFormat="1" applyFont="1" applyFill="1" applyBorder="1" applyAlignment="1" applyProtection="1">
      <alignment horizontal="center"/>
    </xf>
    <xf numFmtId="1" fontId="10" fillId="0" borderId="59" xfId="0" applyNumberFormat="1" applyFont="1" applyFill="1" applyBorder="1" applyAlignment="1" applyProtection="1">
      <alignment horizontal="center" wrapText="1"/>
    </xf>
    <xf numFmtId="1" fontId="10" fillId="0" borderId="60" xfId="0" applyNumberFormat="1" applyFont="1" applyFill="1" applyBorder="1" applyAlignment="1" applyProtection="1">
      <alignment horizontal="center" wrapText="1"/>
    </xf>
    <xf numFmtId="1" fontId="10" fillId="0" borderId="61" xfId="0" applyNumberFormat="1" applyFont="1" applyFill="1" applyBorder="1" applyAlignment="1" applyProtection="1">
      <alignment horizontal="center" wrapText="1"/>
    </xf>
    <xf numFmtId="164" fontId="4" fillId="0" borderId="62" xfId="0" applyNumberFormat="1" applyFont="1" applyFill="1" applyBorder="1" applyAlignment="1" applyProtection="1">
      <alignment horizontal="center"/>
    </xf>
    <xf numFmtId="164" fontId="4" fillId="0" borderId="63" xfId="0" applyNumberFormat="1" applyFont="1" applyFill="1" applyBorder="1" applyAlignment="1" applyProtection="1">
      <alignment horizontal="center"/>
    </xf>
    <xf numFmtId="164" fontId="4" fillId="4" borderId="64" xfId="0" applyNumberFormat="1" applyFont="1" applyFill="1" applyBorder="1" applyAlignment="1" applyProtection="1">
      <alignment horizontal="center"/>
    </xf>
    <xf numFmtId="164" fontId="4" fillId="4" borderId="65" xfId="0" applyNumberFormat="1" applyFont="1" applyFill="1" applyBorder="1" applyAlignment="1" applyProtection="1">
      <alignment horizontal="center"/>
    </xf>
    <xf numFmtId="0" fontId="5" fillId="0" borderId="0" xfId="0" applyFont="1" applyFill="1" applyBorder="1" applyAlignment="1" applyProtection="1">
      <alignment horizontal="left" vertical="center"/>
      <protection locked="0"/>
    </xf>
    <xf numFmtId="0" fontId="23" fillId="0" borderId="0" xfId="0" applyFont="1" applyBorder="1"/>
    <xf numFmtId="0" fontId="4" fillId="0" borderId="0" xfId="0" applyFont="1" applyBorder="1"/>
    <xf numFmtId="0" fontId="4" fillId="0" borderId="10" xfId="0" applyFont="1" applyFill="1" applyBorder="1" applyAlignment="1">
      <alignment horizontal="left"/>
    </xf>
    <xf numFmtId="164" fontId="4" fillId="0" borderId="19" xfId="0" applyNumberFormat="1" applyFont="1" applyFill="1" applyBorder="1" applyAlignment="1">
      <alignment horizontal="center"/>
    </xf>
    <xf numFmtId="164" fontId="4" fillId="0" borderId="10" xfId="0" applyNumberFormat="1" applyFont="1" applyFill="1" applyBorder="1" applyAlignment="1">
      <alignment horizontal="center"/>
    </xf>
    <xf numFmtId="0" fontId="23" fillId="0" borderId="0" xfId="0" applyFont="1" applyFill="1" applyBorder="1" applyAlignment="1">
      <alignment horizontal="left"/>
    </xf>
    <xf numFmtId="164" fontId="4" fillId="0" borderId="0" xfId="0" applyNumberFormat="1" applyFont="1" applyFill="1" applyBorder="1" applyAlignment="1">
      <alignment horizontal="center"/>
    </xf>
    <xf numFmtId="1" fontId="5" fillId="8" borderId="18" xfId="0" applyNumberFormat="1" applyFont="1" applyFill="1" applyBorder="1" applyAlignment="1">
      <alignment horizontal="center" wrapText="1"/>
    </xf>
    <xf numFmtId="0" fontId="5" fillId="8" borderId="18" xfId="0" applyFont="1" applyFill="1" applyBorder="1" applyAlignment="1">
      <alignment horizontal="center" wrapText="1"/>
    </xf>
    <xf numFmtId="0" fontId="4" fillId="0" borderId="0" xfId="0" applyFont="1" applyFill="1" applyBorder="1" applyAlignment="1">
      <alignment horizontal="left"/>
    </xf>
    <xf numFmtId="164" fontId="4" fillId="8" borderId="13" xfId="0" applyNumberFormat="1" applyFont="1" applyFill="1" applyBorder="1" applyAlignment="1">
      <alignment horizontal="center"/>
    </xf>
    <xf numFmtId="0" fontId="5" fillId="0" borderId="0" xfId="0" applyFont="1" applyFill="1" applyBorder="1" applyAlignment="1">
      <alignment horizontal="left"/>
    </xf>
    <xf numFmtId="1" fontId="10" fillId="0" borderId="36" xfId="0" applyNumberFormat="1" applyFont="1" applyFill="1" applyBorder="1" applyAlignment="1" applyProtection="1">
      <alignment horizontal="center" wrapText="1"/>
    </xf>
    <xf numFmtId="164" fontId="4" fillId="0" borderId="16" xfId="0" applyNumberFormat="1" applyFont="1" applyFill="1" applyBorder="1" applyAlignment="1" applyProtection="1">
      <alignment horizontal="center"/>
    </xf>
    <xf numFmtId="1" fontId="10" fillId="0" borderId="0" xfId="0" applyNumberFormat="1" applyFont="1" applyFill="1" applyBorder="1" applyAlignment="1" applyProtection="1">
      <alignment horizontal="left" wrapText="1"/>
    </xf>
    <xf numFmtId="1" fontId="10" fillId="0" borderId="0" xfId="0" applyNumberFormat="1" applyFont="1" applyFill="1" applyBorder="1" applyAlignment="1" applyProtection="1">
      <alignment horizontal="center" wrapText="1"/>
    </xf>
    <xf numFmtId="1" fontId="11" fillId="0" borderId="0" xfId="0" applyNumberFormat="1" applyFont="1" applyFill="1" applyBorder="1" applyAlignment="1" applyProtection="1">
      <alignment horizontal="left" wrapText="1"/>
    </xf>
    <xf numFmtId="0" fontId="15" fillId="0" borderId="0" xfId="0" applyFont="1" applyBorder="1" applyAlignment="1">
      <alignment wrapText="1"/>
    </xf>
    <xf numFmtId="164" fontId="11" fillId="0" borderId="0" xfId="0" applyNumberFormat="1" applyFont="1" applyFill="1" applyBorder="1" applyAlignment="1" applyProtection="1">
      <alignment horizontal="center" wrapText="1"/>
    </xf>
    <xf numFmtId="164" fontId="10" fillId="0" borderId="0" xfId="0" applyNumberFormat="1" applyFont="1" applyFill="1" applyBorder="1" applyAlignment="1" applyProtection="1">
      <alignment horizontal="center" wrapText="1"/>
    </xf>
    <xf numFmtId="164" fontId="10" fillId="0" borderId="66" xfId="0" applyNumberFormat="1" applyFont="1" applyFill="1" applyBorder="1" applyAlignment="1" applyProtection="1">
      <alignment horizontal="center" wrapText="1"/>
    </xf>
    <xf numFmtId="164" fontId="10" fillId="0" borderId="67" xfId="0" applyNumberFormat="1" applyFont="1" applyFill="1" applyBorder="1" applyAlignment="1" applyProtection="1">
      <alignment horizontal="center" wrapText="1"/>
    </xf>
    <xf numFmtId="0" fontId="4" fillId="0" borderId="0" xfId="0" applyFont="1" applyBorder="1" applyAlignment="1">
      <alignment horizontal="left" vertical="center" indent="3"/>
    </xf>
    <xf numFmtId="1" fontId="10" fillId="0" borderId="64" xfId="0" applyNumberFormat="1" applyFont="1" applyFill="1" applyBorder="1" applyAlignment="1" applyProtection="1">
      <alignment horizontal="center" wrapText="1"/>
    </xf>
    <xf numFmtId="1" fontId="10" fillId="0" borderId="65" xfId="0" applyNumberFormat="1" applyFont="1" applyFill="1" applyBorder="1" applyAlignment="1" applyProtection="1">
      <alignment horizontal="center" wrapText="1"/>
    </xf>
    <xf numFmtId="0" fontId="0" fillId="0" borderId="0" xfId="0" applyAlignment="1">
      <alignment horizontal="left" vertical="center" wrapText="1"/>
    </xf>
    <xf numFmtId="1" fontId="10" fillId="0" borderId="46" xfId="0" applyNumberFormat="1" applyFont="1" applyFill="1" applyBorder="1" applyAlignment="1" applyProtection="1">
      <alignment wrapText="1"/>
    </xf>
    <xf numFmtId="164" fontId="4" fillId="7" borderId="36" xfId="0" applyNumberFormat="1" applyFont="1" applyFill="1" applyBorder="1" applyAlignment="1" applyProtection="1">
      <alignment horizontal="center"/>
      <protection locked="0"/>
    </xf>
    <xf numFmtId="10" fontId="4" fillId="7" borderId="30" xfId="0" applyNumberFormat="1" applyFont="1" applyFill="1" applyBorder="1" applyAlignment="1" applyProtection="1">
      <alignment horizontal="center"/>
      <protection locked="0"/>
    </xf>
    <xf numFmtId="3" fontId="4" fillId="7" borderId="30" xfId="0" applyNumberFormat="1" applyFont="1" applyFill="1" applyBorder="1" applyAlignment="1" applyProtection="1">
      <alignment horizontal="center"/>
      <protection locked="0"/>
    </xf>
    <xf numFmtId="1" fontId="10" fillId="0" borderId="13" xfId="0" applyNumberFormat="1" applyFont="1" applyFill="1" applyBorder="1" applyAlignment="1" applyProtection="1">
      <alignment horizontal="center" wrapText="1"/>
    </xf>
    <xf numFmtId="1" fontId="10" fillId="0" borderId="16" xfId="0" applyNumberFormat="1" applyFont="1" applyFill="1" applyBorder="1" applyAlignment="1" applyProtection="1">
      <alignment horizontal="center" wrapText="1"/>
    </xf>
    <xf numFmtId="164" fontId="4" fillId="7" borderId="68" xfId="0" applyNumberFormat="1" applyFont="1" applyFill="1" applyBorder="1" applyAlignment="1" applyProtection="1">
      <alignment horizontal="center"/>
      <protection locked="0"/>
    </xf>
    <xf numFmtId="10" fontId="4" fillId="7" borderId="69" xfId="0" applyNumberFormat="1" applyFont="1" applyFill="1" applyBorder="1" applyAlignment="1" applyProtection="1">
      <alignment horizontal="center"/>
      <protection locked="0"/>
    </xf>
    <xf numFmtId="3" fontId="4" fillId="7" borderId="70" xfId="0" applyNumberFormat="1" applyFont="1" applyFill="1" applyBorder="1" applyAlignment="1" applyProtection="1">
      <alignment horizontal="center"/>
      <protection locked="0"/>
    </xf>
    <xf numFmtId="0" fontId="5" fillId="0" borderId="49" xfId="0" applyFont="1" applyBorder="1" applyAlignment="1" applyProtection="1">
      <alignment wrapText="1"/>
    </xf>
    <xf numFmtId="0" fontId="0" fillId="0" borderId="0" xfId="0" applyBorder="1" applyAlignment="1" applyProtection="1">
      <alignment wrapText="1"/>
    </xf>
    <xf numFmtId="10" fontId="4" fillId="0" borderId="0" xfId="0" applyNumberFormat="1" applyFont="1" applyBorder="1" applyAlignment="1" applyProtection="1">
      <alignment horizontal="center"/>
    </xf>
    <xf numFmtId="0" fontId="4" fillId="0" borderId="0" xfId="0" applyFont="1" applyAlignment="1" applyProtection="1">
      <alignment horizontal="left" vertical="center" indent="3"/>
    </xf>
    <xf numFmtId="0" fontId="24" fillId="2" borderId="0" xfId="0" applyFont="1" applyFill="1" applyProtection="1"/>
    <xf numFmtId="0" fontId="4" fillId="0" borderId="71" xfId="0" applyFont="1" applyBorder="1" applyProtection="1"/>
    <xf numFmtId="0" fontId="4" fillId="0" borderId="34" xfId="0" applyFont="1" applyBorder="1" applyProtection="1"/>
    <xf numFmtId="0" fontId="4" fillId="0" borderId="72" xfId="0" applyFont="1" applyBorder="1" applyProtection="1"/>
    <xf numFmtId="0" fontId="4" fillId="0" borderId="29" xfId="0" applyFont="1" applyBorder="1" applyAlignment="1" applyProtection="1">
      <alignment horizontal="left"/>
    </xf>
    <xf numFmtId="0" fontId="0" fillId="0" borderId="13" xfId="0" applyBorder="1" applyProtection="1"/>
    <xf numFmtId="0" fontId="4" fillId="0" borderId="29" xfId="0" applyFont="1" applyBorder="1" applyProtection="1"/>
    <xf numFmtId="0" fontId="4" fillId="0" borderId="1" xfId="0" applyFont="1" applyBorder="1" applyAlignment="1" applyProtection="1">
      <alignment wrapText="1"/>
    </xf>
    <xf numFmtId="0" fontId="4" fillId="0" borderId="15" xfId="0" applyFont="1" applyBorder="1" applyProtection="1"/>
    <xf numFmtId="0" fontId="4" fillId="0" borderId="0" xfId="0" applyFont="1" applyAlignment="1" applyProtection="1">
      <alignment horizontal="left"/>
    </xf>
    <xf numFmtId="0" fontId="0" fillId="0" borderId="0" xfId="0" applyAlignment="1" applyProtection="1"/>
    <xf numFmtId="0" fontId="4" fillId="0" borderId="0" xfId="0" applyFont="1" applyAlignment="1" applyProtection="1">
      <alignment horizontal="left" vertical="center"/>
    </xf>
    <xf numFmtId="0" fontId="24" fillId="2" borderId="0" xfId="0" applyFont="1" applyFill="1" applyAlignment="1" applyProtection="1"/>
    <xf numFmtId="0" fontId="4" fillId="0" borderId="0" xfId="0" applyFont="1" applyBorder="1" applyProtection="1"/>
    <xf numFmtId="0" fontId="4" fillId="0" borderId="73" xfId="0" applyFont="1" applyBorder="1" applyAlignment="1">
      <alignment horizontal="left" vertical="center"/>
    </xf>
    <xf numFmtId="0" fontId="0" fillId="0" borderId="73" xfId="0" applyBorder="1"/>
    <xf numFmtId="0" fontId="5" fillId="0" borderId="73" xfId="0" applyFont="1" applyFill="1" applyBorder="1" applyAlignment="1" applyProtection="1">
      <alignment horizontal="left" vertical="center"/>
      <protection locked="0"/>
    </xf>
    <xf numFmtId="0" fontId="4" fillId="0" borderId="73" xfId="0" applyFont="1" applyFill="1" applyBorder="1" applyAlignment="1" applyProtection="1">
      <alignment horizontal="left"/>
    </xf>
    <xf numFmtId="10" fontId="4" fillId="0" borderId="73" xfId="0" applyNumberFormat="1" applyFont="1" applyFill="1" applyBorder="1" applyAlignment="1" applyProtection="1">
      <alignment horizontal="center"/>
    </xf>
    <xf numFmtId="10" fontId="12" fillId="0" borderId="73" xfId="0" applyNumberFormat="1" applyFont="1" applyFill="1" applyBorder="1" applyAlignment="1" applyProtection="1">
      <alignment horizontal="center"/>
    </xf>
    <xf numFmtId="164" fontId="4" fillId="0" borderId="73" xfId="0" applyNumberFormat="1" applyFont="1" applyFill="1" applyBorder="1" applyAlignment="1" applyProtection="1">
      <alignment horizontal="center"/>
    </xf>
    <xf numFmtId="164" fontId="4" fillId="4" borderId="73" xfId="0" applyNumberFormat="1" applyFont="1" applyFill="1" applyBorder="1" applyAlignment="1" applyProtection="1">
      <alignment horizontal="center"/>
    </xf>
    <xf numFmtId="0" fontId="4" fillId="0" borderId="73" xfId="0" applyFont="1" applyBorder="1" applyAlignment="1">
      <alignment horizontal="left" vertical="center" indent="3"/>
    </xf>
    <xf numFmtId="1" fontId="10" fillId="0" borderId="71" xfId="0" applyNumberFormat="1" applyFont="1" applyFill="1" applyBorder="1" applyAlignment="1" applyProtection="1">
      <alignment horizontal="left" wrapText="1"/>
    </xf>
    <xf numFmtId="1" fontId="10" fillId="0" borderId="74" xfId="0" applyNumberFormat="1" applyFont="1" applyFill="1" applyBorder="1" applyAlignment="1" applyProtection="1">
      <alignment horizontal="center" wrapText="1"/>
    </xf>
    <xf numFmtId="1" fontId="28" fillId="0" borderId="0" xfId="0" applyNumberFormat="1" applyFont="1" applyFill="1" applyBorder="1" applyAlignment="1" applyProtection="1">
      <alignment horizontal="left"/>
    </xf>
    <xf numFmtId="10" fontId="11" fillId="0" borderId="0" xfId="0" applyNumberFormat="1" applyFont="1" applyFill="1" applyBorder="1" applyAlignment="1" applyProtection="1">
      <alignment horizontal="center" wrapText="1"/>
    </xf>
    <xf numFmtId="164" fontId="11" fillId="7" borderId="75" xfId="0" applyNumberFormat="1" applyFont="1" applyFill="1" applyBorder="1" applyAlignment="1" applyProtection="1">
      <alignment horizontal="center" wrapText="1"/>
      <protection locked="0"/>
    </xf>
    <xf numFmtId="164" fontId="11" fillId="7" borderId="76" xfId="0" applyNumberFormat="1" applyFont="1" applyFill="1" applyBorder="1" applyAlignment="1" applyProtection="1">
      <alignment horizontal="center" wrapText="1"/>
      <protection locked="0"/>
    </xf>
    <xf numFmtId="164" fontId="11" fillId="7" borderId="77" xfId="0" applyNumberFormat="1" applyFont="1" applyFill="1" applyBorder="1" applyAlignment="1" applyProtection="1">
      <alignment horizontal="center" wrapText="1"/>
      <protection locked="0"/>
    </xf>
    <xf numFmtId="1" fontId="10" fillId="0" borderId="78" xfId="0" applyNumberFormat="1" applyFont="1" applyFill="1" applyBorder="1" applyAlignment="1" applyProtection="1">
      <alignment horizontal="center" wrapText="1"/>
    </xf>
    <xf numFmtId="1" fontId="10" fillId="0" borderId="79" xfId="0" applyNumberFormat="1" applyFont="1" applyFill="1" applyBorder="1" applyAlignment="1" applyProtection="1">
      <alignment horizontal="center" wrapText="1"/>
    </xf>
    <xf numFmtId="1" fontId="10" fillId="0" borderId="80" xfId="0" applyNumberFormat="1" applyFont="1" applyFill="1" applyBorder="1" applyAlignment="1" applyProtection="1">
      <alignment horizontal="center"/>
    </xf>
    <xf numFmtId="1" fontId="10" fillId="0" borderId="81" xfId="0" applyNumberFormat="1" applyFont="1" applyFill="1" applyBorder="1" applyAlignment="1" applyProtection="1">
      <alignment horizontal="left"/>
    </xf>
    <xf numFmtId="10" fontId="11" fillId="7" borderId="82" xfId="0" applyNumberFormat="1" applyFont="1" applyFill="1" applyBorder="1" applyAlignment="1" applyProtection="1">
      <alignment horizontal="center" wrapText="1"/>
      <protection locked="0"/>
    </xf>
    <xf numFmtId="10" fontId="11" fillId="7" borderId="83" xfId="0" applyNumberFormat="1" applyFont="1" applyFill="1" applyBorder="1" applyAlignment="1" applyProtection="1">
      <alignment horizontal="center" wrapText="1"/>
      <protection locked="0"/>
    </xf>
    <xf numFmtId="10" fontId="11" fillId="7" borderId="84" xfId="0" applyNumberFormat="1" applyFont="1" applyFill="1" applyBorder="1" applyAlignment="1" applyProtection="1">
      <alignment horizontal="center" wrapText="1"/>
      <protection locked="0"/>
    </xf>
    <xf numFmtId="1" fontId="10" fillId="0" borderId="0" xfId="0" applyNumberFormat="1" applyFont="1" applyFill="1" applyBorder="1" applyAlignment="1" applyProtection="1">
      <alignment horizontal="left"/>
    </xf>
    <xf numFmtId="1" fontId="10" fillId="0" borderId="0" xfId="0" applyNumberFormat="1" applyFont="1" applyFill="1" applyBorder="1" applyAlignment="1" applyProtection="1"/>
    <xf numFmtId="164" fontId="11" fillId="0" borderId="85" xfId="0" applyNumberFormat="1" applyFont="1" applyFill="1" applyBorder="1" applyAlignment="1" applyProtection="1">
      <alignment horizontal="center" wrapText="1"/>
    </xf>
    <xf numFmtId="166" fontId="4" fillId="0" borderId="0" xfId="0" applyNumberFormat="1" applyFont="1" applyBorder="1" applyAlignment="1">
      <alignment horizontal="center"/>
    </xf>
    <xf numFmtId="0" fontId="15" fillId="0" borderId="0" xfId="0" applyFont="1" applyBorder="1" applyAlignment="1" applyProtection="1"/>
    <xf numFmtId="1" fontId="4" fillId="0" borderId="86" xfId="0" applyNumberFormat="1" applyFont="1" applyBorder="1" applyProtection="1"/>
    <xf numFmtId="0" fontId="4" fillId="0" borderId="87" xfId="0" applyFont="1" applyBorder="1" applyProtection="1"/>
    <xf numFmtId="166" fontId="4" fillId="0" borderId="88" xfId="0" applyNumberFormat="1" applyFont="1" applyBorder="1" applyAlignment="1" applyProtection="1">
      <alignment horizontal="center"/>
    </xf>
    <xf numFmtId="166" fontId="4" fillId="0" borderId="89" xfId="0" applyNumberFormat="1" applyFont="1" applyBorder="1" applyAlignment="1" applyProtection="1">
      <alignment horizontal="center"/>
    </xf>
    <xf numFmtId="166" fontId="4" fillId="0" borderId="0" xfId="0" applyNumberFormat="1" applyFont="1" applyBorder="1" applyAlignment="1" applyProtection="1">
      <alignment horizontal="center"/>
    </xf>
    <xf numFmtId="1" fontId="4" fillId="0" borderId="90" xfId="0" applyNumberFormat="1" applyFont="1" applyBorder="1" applyProtection="1"/>
    <xf numFmtId="0" fontId="4" fillId="0" borderId="91" xfId="0" applyFont="1" applyBorder="1" applyProtection="1"/>
    <xf numFmtId="166" fontId="4" fillId="0" borderId="75" xfId="0" applyNumberFormat="1" applyFont="1" applyBorder="1" applyAlignment="1" applyProtection="1">
      <alignment horizontal="center"/>
    </xf>
    <xf numFmtId="166" fontId="4" fillId="0" borderId="92" xfId="0" applyNumberFormat="1" applyFont="1" applyBorder="1" applyAlignment="1" applyProtection="1">
      <alignment horizontal="center"/>
    </xf>
    <xf numFmtId="1" fontId="4" fillId="0" borderId="93" xfId="0" applyNumberFormat="1" applyFont="1" applyBorder="1" applyProtection="1"/>
    <xf numFmtId="0" fontId="4" fillId="0" borderId="94" xfId="0" applyFont="1" applyBorder="1" applyProtection="1"/>
    <xf numFmtId="166" fontId="4" fillId="0" borderId="95" xfId="0" applyNumberFormat="1" applyFont="1" applyBorder="1" applyAlignment="1" applyProtection="1">
      <alignment horizontal="center"/>
    </xf>
    <xf numFmtId="166" fontId="4" fillId="0" borderId="96" xfId="0" applyNumberFormat="1" applyFont="1" applyBorder="1" applyAlignment="1" applyProtection="1">
      <alignment horizontal="center"/>
    </xf>
    <xf numFmtId="166" fontId="4" fillId="0" borderId="85" xfId="0" applyNumberFormat="1" applyFont="1" applyBorder="1" applyAlignment="1" applyProtection="1">
      <alignment horizontal="center"/>
    </xf>
    <xf numFmtId="1" fontId="5" fillId="0" borderId="0" xfId="0" applyNumberFormat="1" applyFont="1" applyProtection="1"/>
    <xf numFmtId="0" fontId="4" fillId="0" borderId="0" xfId="0" applyFont="1" applyProtection="1"/>
    <xf numFmtId="1" fontId="4" fillId="0" borderId="0" xfId="0" applyNumberFormat="1" applyFont="1" applyProtection="1"/>
    <xf numFmtId="0" fontId="4" fillId="0" borderId="0" xfId="0" applyFont="1" applyBorder="1" applyAlignment="1">
      <alignment wrapText="1"/>
    </xf>
    <xf numFmtId="164" fontId="4" fillId="7" borderId="88" xfId="0" applyNumberFormat="1" applyFont="1" applyFill="1" applyBorder="1" applyAlignment="1" applyProtection="1">
      <alignment horizontal="center"/>
      <protection locked="0"/>
    </xf>
    <xf numFmtId="164" fontId="4" fillId="0" borderId="88" xfId="0" applyNumberFormat="1" applyFont="1" applyFill="1" applyBorder="1" applyAlignment="1">
      <alignment horizontal="center"/>
    </xf>
    <xf numFmtId="164" fontId="4" fillId="0" borderId="89" xfId="0" applyNumberFormat="1" applyFont="1" applyFill="1" applyBorder="1" applyAlignment="1">
      <alignment horizontal="center"/>
    </xf>
    <xf numFmtId="164" fontId="4" fillId="7" borderId="75" xfId="0" applyNumberFormat="1" applyFont="1" applyFill="1" applyBorder="1" applyAlignment="1" applyProtection="1">
      <alignment horizontal="center"/>
      <protection locked="0"/>
    </xf>
    <xf numFmtId="164" fontId="4" fillId="0" borderId="0" xfId="0" applyNumberFormat="1" applyFont="1" applyBorder="1" applyAlignment="1">
      <alignment horizontal="center"/>
    </xf>
    <xf numFmtId="164" fontId="5" fillId="0" borderId="97" xfId="0" applyNumberFormat="1" applyFont="1" applyBorder="1" applyAlignment="1">
      <alignment horizontal="center"/>
    </xf>
    <xf numFmtId="1" fontId="10" fillId="0" borderId="98" xfId="0" applyNumberFormat="1" applyFont="1" applyFill="1" applyBorder="1" applyAlignment="1" applyProtection="1">
      <alignment horizontal="left" wrapText="1"/>
    </xf>
    <xf numFmtId="1" fontId="10" fillId="0" borderId="99" xfId="0" applyNumberFormat="1" applyFont="1" applyFill="1" applyBorder="1" applyAlignment="1" applyProtection="1">
      <alignment horizontal="center" wrapText="1"/>
    </xf>
    <xf numFmtId="1" fontId="10" fillId="0" borderId="100" xfId="0" applyNumberFormat="1" applyFont="1" applyFill="1" applyBorder="1" applyAlignment="1" applyProtection="1">
      <alignment horizontal="center" wrapText="1"/>
    </xf>
    <xf numFmtId="0" fontId="4" fillId="0" borderId="101" xfId="0" applyFont="1" applyFill="1" applyBorder="1" applyAlignment="1" applyProtection="1">
      <alignment horizontal="left"/>
    </xf>
    <xf numFmtId="164" fontId="4" fillId="7" borderId="101" xfId="0" applyNumberFormat="1" applyFont="1" applyFill="1" applyBorder="1" applyAlignment="1" applyProtection="1">
      <alignment horizontal="center"/>
      <protection locked="0"/>
    </xf>
    <xf numFmtId="164" fontId="4" fillId="7" borderId="102" xfId="0" applyNumberFormat="1" applyFont="1" applyFill="1" applyBorder="1" applyAlignment="1" applyProtection="1">
      <alignment horizontal="center"/>
      <protection locked="0"/>
    </xf>
    <xf numFmtId="0" fontId="4" fillId="0" borderId="62" xfId="0" applyFont="1" applyFill="1" applyBorder="1" applyAlignment="1" applyProtection="1">
      <alignment horizontal="left"/>
    </xf>
    <xf numFmtId="164" fontId="4" fillId="0" borderId="103"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4" fillId="0" borderId="0" xfId="0" applyFont="1" applyAlignment="1" applyProtection="1">
      <alignment horizontal="center" vertical="center"/>
    </xf>
    <xf numFmtId="164" fontId="4" fillId="0" borderId="36" xfId="0" applyNumberFormat="1" applyFont="1" applyBorder="1" applyAlignment="1" applyProtection="1">
      <alignment horizontal="center" wrapText="1"/>
    </xf>
    <xf numFmtId="164" fontId="4" fillId="0" borderId="30" xfId="0" applyNumberFormat="1" applyFont="1" applyBorder="1" applyAlignment="1" applyProtection="1">
      <alignment horizontal="center" wrapText="1"/>
    </xf>
    <xf numFmtId="164" fontId="4" fillId="0" borderId="17" xfId="0" applyNumberFormat="1" applyFont="1" applyBorder="1" applyAlignment="1" applyProtection="1">
      <alignment horizontal="center" wrapText="1"/>
    </xf>
    <xf numFmtId="0" fontId="0" fillId="0" borderId="0" xfId="0" applyAlignment="1" applyProtection="1">
      <alignment horizontal="center"/>
    </xf>
    <xf numFmtId="164" fontId="4" fillId="0" borderId="0" xfId="0" applyNumberFormat="1" applyFont="1" applyBorder="1" applyAlignment="1" applyProtection="1">
      <alignment horizontal="center" wrapText="1"/>
    </xf>
    <xf numFmtId="1" fontId="10" fillId="0" borderId="46" xfId="0" applyNumberFormat="1" applyFont="1" applyFill="1" applyBorder="1" applyAlignment="1" applyProtection="1">
      <alignment horizontal="left" wrapText="1"/>
    </xf>
    <xf numFmtId="1" fontId="10" fillId="0" borderId="49" xfId="0" applyNumberFormat="1" applyFont="1" applyFill="1" applyBorder="1" applyAlignment="1" applyProtection="1">
      <alignment horizontal="center" wrapText="1"/>
    </xf>
    <xf numFmtId="164" fontId="4" fillId="0" borderId="0" xfId="0" applyNumberFormat="1" applyFont="1" applyFill="1" applyBorder="1" applyAlignment="1" applyProtection="1">
      <alignment horizontal="left"/>
    </xf>
    <xf numFmtId="164" fontId="4" fillId="4" borderId="0" xfId="0" applyNumberFormat="1" applyFont="1" applyFill="1" applyBorder="1" applyAlignment="1" applyProtection="1">
      <alignment horizontal="left"/>
    </xf>
    <xf numFmtId="164" fontId="5" fillId="7" borderId="97" xfId="0" applyNumberFormat="1" applyFont="1" applyFill="1" applyBorder="1" applyAlignment="1" applyProtection="1">
      <alignment horizontal="left"/>
      <protection locked="0"/>
    </xf>
    <xf numFmtId="164" fontId="5" fillId="7" borderId="78" xfId="0" applyNumberFormat="1" applyFont="1" applyFill="1" applyBorder="1" applyAlignment="1" applyProtection="1">
      <alignment horizontal="left"/>
      <protection locked="0"/>
    </xf>
    <xf numFmtId="164" fontId="5" fillId="7" borderId="79"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left"/>
    </xf>
    <xf numFmtId="164" fontId="4" fillId="0" borderId="92" xfId="0" applyNumberFormat="1" applyFont="1" applyFill="1" applyBorder="1" applyAlignment="1" applyProtection="1">
      <alignment horizontal="left"/>
    </xf>
    <xf numFmtId="164" fontId="4" fillId="0" borderId="95" xfId="0" applyNumberFormat="1" applyFont="1" applyFill="1" applyBorder="1" applyAlignment="1" applyProtection="1">
      <alignment horizontal="left"/>
    </xf>
    <xf numFmtId="164" fontId="4" fillId="0" borderId="96" xfId="0" applyNumberFormat="1" applyFont="1" applyFill="1" applyBorder="1" applyAlignment="1" applyProtection="1">
      <alignment horizontal="left"/>
    </xf>
    <xf numFmtId="0" fontId="4" fillId="0" borderId="0" xfId="0" applyFont="1" applyBorder="1" applyAlignment="1" applyProtection="1">
      <alignment wrapText="1"/>
    </xf>
    <xf numFmtId="164" fontId="4" fillId="0" borderId="0" xfId="0" applyNumberFormat="1" applyFont="1" applyBorder="1" applyAlignment="1" applyProtection="1">
      <alignment horizontal="left"/>
    </xf>
    <xf numFmtId="164" fontId="5" fillId="0" borderId="97" xfId="0" applyNumberFormat="1" applyFont="1" applyBorder="1" applyAlignment="1" applyProtection="1">
      <alignment horizontal="left"/>
    </xf>
    <xf numFmtId="164" fontId="5" fillId="0" borderId="85" xfId="0" applyNumberFormat="1" applyFont="1" applyBorder="1" applyAlignment="1" applyProtection="1">
      <alignment horizontal="left"/>
    </xf>
    <xf numFmtId="0" fontId="5" fillId="0" borderId="0" xfId="0" applyFont="1" applyFill="1" applyBorder="1" applyAlignment="1" applyProtection="1">
      <alignment horizontal="left" vertical="center"/>
    </xf>
    <xf numFmtId="0" fontId="1" fillId="0" borderId="0" xfId="0" applyFont="1"/>
    <xf numFmtId="0" fontId="5" fillId="0" borderId="0" xfId="0" applyFont="1" applyFill="1" applyBorder="1" applyAlignment="1" applyProtection="1">
      <alignment horizontal="left"/>
    </xf>
    <xf numFmtId="164" fontId="4" fillId="7" borderId="35" xfId="0" applyNumberFormat="1" applyFont="1" applyFill="1" applyBorder="1" applyAlignment="1" applyProtection="1">
      <alignment horizontal="center"/>
      <protection locked="0"/>
    </xf>
    <xf numFmtId="164" fontId="4" fillId="7" borderId="36" xfId="0" applyNumberFormat="1" applyFont="1" applyFill="1" applyBorder="1" applyAlignment="1" applyProtection="1">
      <alignment horizontal="center" wrapText="1"/>
      <protection locked="0"/>
    </xf>
    <xf numFmtId="164" fontId="4" fillId="7" borderId="13" xfId="0" applyNumberFormat="1" applyFont="1" applyFill="1" applyBorder="1" applyAlignment="1" applyProtection="1">
      <alignment horizontal="center"/>
      <protection locked="0"/>
    </xf>
    <xf numFmtId="164" fontId="4" fillId="7" borderId="30" xfId="0" applyNumberFormat="1" applyFont="1" applyFill="1" applyBorder="1" applyAlignment="1" applyProtection="1">
      <alignment horizontal="center" wrapText="1"/>
      <protection locked="0"/>
    </xf>
    <xf numFmtId="164" fontId="4" fillId="7" borderId="16" xfId="0" applyNumberFormat="1" applyFont="1" applyFill="1" applyBorder="1" applyAlignment="1" applyProtection="1">
      <alignment horizontal="center"/>
      <protection locked="0"/>
    </xf>
    <xf numFmtId="164" fontId="4" fillId="7" borderId="17" xfId="0" applyNumberFormat="1" applyFont="1" applyFill="1" applyBorder="1" applyAlignment="1" applyProtection="1">
      <alignment horizontal="center" wrapText="1"/>
      <protection locked="0"/>
    </xf>
    <xf numFmtId="164" fontId="4" fillId="0" borderId="36" xfId="0" applyNumberFormat="1" applyFont="1" applyFill="1" applyBorder="1" applyAlignment="1" applyProtection="1">
      <alignment horizontal="center" wrapText="1"/>
    </xf>
    <xf numFmtId="164" fontId="4" fillId="0" borderId="30" xfId="0" applyNumberFormat="1" applyFont="1" applyFill="1" applyBorder="1" applyAlignment="1" applyProtection="1">
      <alignment horizontal="center" wrapText="1"/>
    </xf>
    <xf numFmtId="164" fontId="4" fillId="0" borderId="17" xfId="0" applyNumberFormat="1" applyFont="1" applyFill="1" applyBorder="1" applyAlignment="1" applyProtection="1">
      <alignment horizontal="center" wrapText="1"/>
    </xf>
    <xf numFmtId="164" fontId="5" fillId="0" borderId="0" xfId="0" applyNumberFormat="1" applyFont="1" applyBorder="1" applyAlignment="1">
      <alignment horizontal="center"/>
    </xf>
    <xf numFmtId="164" fontId="4" fillId="7" borderId="63" xfId="0" applyNumberFormat="1" applyFont="1" applyFill="1" applyBorder="1" applyAlignment="1" applyProtection="1">
      <alignment horizontal="center"/>
      <protection locked="0"/>
    </xf>
    <xf numFmtId="164" fontId="5" fillId="0" borderId="98" xfId="0" applyNumberFormat="1" applyFont="1" applyBorder="1" applyAlignment="1">
      <alignment horizontal="center"/>
    </xf>
    <xf numFmtId="164" fontId="5" fillId="0" borderId="104" xfId="0" applyNumberFormat="1" applyFont="1" applyBorder="1" applyAlignment="1">
      <alignment horizontal="center"/>
    </xf>
    <xf numFmtId="164" fontId="5" fillId="0" borderId="105" xfId="0" applyNumberFormat="1" applyFont="1" applyBorder="1" applyAlignment="1">
      <alignment horizontal="center"/>
    </xf>
    <xf numFmtId="164" fontId="5" fillId="0" borderId="106" xfId="0" applyNumberFormat="1" applyFont="1" applyBorder="1" applyAlignment="1">
      <alignment horizontal="center"/>
    </xf>
    <xf numFmtId="0" fontId="4" fillId="0" borderId="88" xfId="0" applyFont="1" applyFill="1" applyBorder="1" applyAlignment="1" applyProtection="1">
      <alignment horizontal="left"/>
    </xf>
    <xf numFmtId="0" fontId="4" fillId="0" borderId="95" xfId="0" applyFont="1" applyFill="1" applyBorder="1" applyAlignment="1" applyProtection="1">
      <alignment horizontal="left"/>
    </xf>
    <xf numFmtId="164" fontId="4" fillId="0" borderId="95" xfId="0" applyNumberFormat="1" applyFont="1" applyFill="1" applyBorder="1" applyAlignment="1" applyProtection="1">
      <alignment horizontal="center"/>
    </xf>
    <xf numFmtId="1" fontId="5" fillId="9" borderId="75" xfId="0" applyNumberFormat="1" applyFont="1" applyFill="1" applyBorder="1" applyAlignment="1">
      <alignment horizontal="center"/>
    </xf>
    <xf numFmtId="0" fontId="5" fillId="0" borderId="0" xfId="0" applyFont="1"/>
    <xf numFmtId="0" fontId="5" fillId="0" borderId="0" xfId="0" applyFont="1" applyAlignment="1">
      <alignment horizontal="left"/>
    </xf>
    <xf numFmtId="164" fontId="4" fillId="0" borderId="75" xfId="0" applyNumberFormat="1" applyFont="1" applyBorder="1" applyAlignment="1">
      <alignment horizontal="center"/>
    </xf>
    <xf numFmtId="164" fontId="5" fillId="9" borderId="75" xfId="0" applyNumberFormat="1" applyFont="1" applyFill="1" applyBorder="1" applyAlignment="1">
      <alignment horizontal="center"/>
    </xf>
    <xf numFmtId="164" fontId="5" fillId="3" borderId="75" xfId="0" applyNumberFormat="1" applyFont="1" applyFill="1" applyBorder="1" applyAlignment="1">
      <alignment horizontal="center"/>
    </xf>
    <xf numFmtId="0" fontId="5" fillId="0" borderId="0" xfId="0" applyFont="1" applyFill="1" applyBorder="1"/>
    <xf numFmtId="0" fontId="5" fillId="9" borderId="75" xfId="0" applyFont="1" applyFill="1" applyBorder="1" applyAlignment="1">
      <alignment horizontal="left"/>
    </xf>
    <xf numFmtId="0" fontId="5" fillId="0" borderId="0" xfId="0" applyFont="1" applyBorder="1" applyAlignment="1">
      <alignment horizontal="left"/>
    </xf>
    <xf numFmtId="0" fontId="0" fillId="0" borderId="107" xfId="0" applyFill="1" applyBorder="1"/>
    <xf numFmtId="0" fontId="0" fillId="0" borderId="108" xfId="0" applyFill="1" applyBorder="1"/>
    <xf numFmtId="0" fontId="0" fillId="0" borderId="109" xfId="0" applyFill="1" applyBorder="1"/>
    <xf numFmtId="0" fontId="0" fillId="0" borderId="110" xfId="0" applyFill="1" applyBorder="1"/>
    <xf numFmtId="0" fontId="0" fillId="0" borderId="0" xfId="0" applyFill="1" applyBorder="1"/>
    <xf numFmtId="0" fontId="0" fillId="0" borderId="111" xfId="0" applyFill="1" applyBorder="1"/>
    <xf numFmtId="0" fontId="0" fillId="0" borderId="112" xfId="0" applyFill="1" applyBorder="1"/>
    <xf numFmtId="0" fontId="0" fillId="0" borderId="113" xfId="0" applyFill="1" applyBorder="1"/>
    <xf numFmtId="0" fontId="0" fillId="0" borderId="114" xfId="0" applyFill="1" applyBorder="1"/>
    <xf numFmtId="1" fontId="5" fillId="10" borderId="75" xfId="0" applyNumberFormat="1" applyFont="1" applyFill="1" applyBorder="1" applyAlignment="1">
      <alignment horizontal="center"/>
    </xf>
    <xf numFmtId="164" fontId="5" fillId="10" borderId="75" xfId="0" applyNumberFormat="1" applyFont="1" applyFill="1" applyBorder="1" applyAlignment="1">
      <alignment horizontal="center"/>
    </xf>
    <xf numFmtId="0" fontId="5" fillId="0" borderId="0" xfId="0" applyFont="1" applyFill="1" applyBorder="1" applyAlignment="1" applyProtection="1">
      <alignment horizontal="left" vertical="center" indent="1"/>
    </xf>
    <xf numFmtId="164" fontId="4" fillId="0" borderId="0" xfId="0" applyNumberFormat="1" applyFont="1" applyFill="1" applyBorder="1" applyAlignment="1" applyProtection="1">
      <alignment horizontal="center" vertical="center"/>
    </xf>
    <xf numFmtId="1" fontId="16" fillId="11" borderId="18" xfId="0" applyNumberFormat="1" applyFont="1" applyFill="1" applyBorder="1" applyAlignment="1">
      <alignment horizontal="center" wrapText="1"/>
    </xf>
    <xf numFmtId="0" fontId="16" fillId="11" borderId="18" xfId="0" applyFont="1" applyFill="1" applyBorder="1" applyAlignment="1">
      <alignment horizontal="center" wrapText="1"/>
    </xf>
    <xf numFmtId="165" fontId="20" fillId="11" borderId="10" xfId="0" applyNumberFormat="1" applyFont="1" applyFill="1" applyBorder="1" applyAlignment="1">
      <alignment horizontal="center"/>
    </xf>
    <xf numFmtId="0" fontId="0" fillId="3" borderId="0" xfId="0" applyFill="1" applyBorder="1"/>
    <xf numFmtId="1" fontId="10" fillId="3" borderId="2" xfId="0" applyNumberFormat="1" applyFont="1" applyFill="1" applyBorder="1" applyAlignment="1" applyProtection="1">
      <alignment horizontal="left"/>
    </xf>
    <xf numFmtId="0" fontId="25" fillId="3" borderId="3" xfId="0" applyFont="1" applyFill="1" applyBorder="1" applyAlignment="1" applyProtection="1">
      <alignment wrapText="1"/>
    </xf>
    <xf numFmtId="1" fontId="27" fillId="3" borderId="3" xfId="0" applyNumberFormat="1" applyFont="1" applyFill="1" applyBorder="1" applyAlignment="1" applyProtection="1">
      <alignment horizontal="center" wrapText="1"/>
    </xf>
    <xf numFmtId="0" fontId="26" fillId="3" borderId="4" xfId="0" applyFont="1" applyFill="1" applyBorder="1" applyAlignment="1" applyProtection="1">
      <alignment horizontal="left" vertical="center" indent="3"/>
    </xf>
    <xf numFmtId="1" fontId="10" fillId="3" borderId="7" xfId="0" applyNumberFormat="1" applyFont="1" applyFill="1" applyBorder="1" applyAlignment="1" applyProtection="1">
      <alignment horizontal="left"/>
    </xf>
    <xf numFmtId="0" fontId="25" fillId="3" borderId="8" xfId="0" applyFont="1" applyFill="1" applyBorder="1" applyAlignment="1" applyProtection="1">
      <alignment wrapText="1"/>
    </xf>
    <xf numFmtId="1" fontId="27" fillId="3" borderId="8" xfId="0" applyNumberFormat="1" applyFont="1" applyFill="1" applyBorder="1" applyAlignment="1" applyProtection="1">
      <alignment horizontal="center" wrapText="1"/>
    </xf>
    <xf numFmtId="0" fontId="26" fillId="3" borderId="9" xfId="0" applyFont="1" applyFill="1" applyBorder="1" applyAlignment="1" applyProtection="1">
      <alignment horizontal="left" vertical="center" indent="3"/>
    </xf>
    <xf numFmtId="0" fontId="4" fillId="0" borderId="81" xfId="0" applyFont="1" applyBorder="1" applyAlignment="1">
      <alignment horizontal="left"/>
    </xf>
    <xf numFmtId="0" fontId="4" fillId="0" borderId="115" xfId="0" applyFont="1" applyBorder="1" applyAlignment="1">
      <alignment horizontal="left"/>
    </xf>
    <xf numFmtId="0" fontId="4" fillId="0" borderId="80" xfId="0" applyFont="1" applyBorder="1" applyAlignment="1">
      <alignment horizontal="left"/>
    </xf>
    <xf numFmtId="164" fontId="4" fillId="7" borderId="78" xfId="0" applyNumberFormat="1" applyFont="1" applyFill="1" applyBorder="1" applyAlignment="1" applyProtection="1">
      <alignment horizontal="center"/>
      <protection locked="0"/>
    </xf>
    <xf numFmtId="164" fontId="4" fillId="7" borderId="79" xfId="0" applyNumberFormat="1" applyFont="1" applyFill="1" applyBorder="1" applyAlignment="1" applyProtection="1">
      <alignment horizontal="center"/>
      <protection locked="0"/>
    </xf>
    <xf numFmtId="0" fontId="5" fillId="0" borderId="81" xfId="0" applyFont="1" applyBorder="1" applyAlignment="1">
      <alignment horizontal="left"/>
    </xf>
    <xf numFmtId="164" fontId="4" fillId="0" borderId="78" xfId="0" applyNumberFormat="1" applyFont="1" applyFill="1" applyBorder="1" applyAlignment="1" applyProtection="1">
      <alignment horizontal="center"/>
      <protection locked="0"/>
    </xf>
    <xf numFmtId="164" fontId="4" fillId="0" borderId="79" xfId="0" applyNumberFormat="1" applyFont="1" applyFill="1" applyBorder="1" applyAlignment="1" applyProtection="1">
      <alignment horizontal="center"/>
      <protection locked="0"/>
    </xf>
    <xf numFmtId="164" fontId="5" fillId="0" borderId="78" xfId="0" applyNumberFormat="1" applyFont="1" applyFill="1" applyBorder="1" applyAlignment="1" applyProtection="1">
      <alignment horizontal="center"/>
      <protection locked="0"/>
    </xf>
    <xf numFmtId="164" fontId="5" fillId="0" borderId="79" xfId="0" applyNumberFormat="1" applyFont="1" applyFill="1" applyBorder="1" applyAlignment="1" applyProtection="1">
      <alignment horizontal="center"/>
      <protection locked="0"/>
    </xf>
    <xf numFmtId="0" fontId="4" fillId="0" borderId="0" xfId="0" applyFont="1" applyFill="1" applyBorder="1" applyAlignment="1" applyProtection="1">
      <alignment horizontal="left" vertical="center"/>
      <protection locked="0"/>
    </xf>
    <xf numFmtId="0" fontId="5" fillId="0" borderId="81" xfId="0" applyFont="1" applyFill="1" applyBorder="1" applyAlignment="1" applyProtection="1">
      <alignment horizontal="left" vertical="center"/>
      <protection locked="0"/>
    </xf>
    <xf numFmtId="0" fontId="4" fillId="0" borderId="115" xfId="0" applyFont="1" applyFill="1" applyBorder="1" applyAlignment="1" applyProtection="1">
      <alignment horizontal="left"/>
    </xf>
    <xf numFmtId="10" fontId="4" fillId="0" borderId="115" xfId="0" applyNumberFormat="1" applyFont="1" applyFill="1" applyBorder="1" applyAlignment="1" applyProtection="1">
      <alignment horizontal="center"/>
    </xf>
    <xf numFmtId="10" fontId="12" fillId="0" borderId="115" xfId="0" applyNumberFormat="1" applyFont="1" applyFill="1" applyBorder="1" applyAlignment="1" applyProtection="1">
      <alignment horizontal="center"/>
    </xf>
    <xf numFmtId="164" fontId="4" fillId="0" borderId="116" xfId="0" applyNumberFormat="1" applyFont="1" applyFill="1" applyBorder="1" applyAlignment="1" applyProtection="1">
      <alignment horizontal="center"/>
    </xf>
    <xf numFmtId="164" fontId="4" fillId="4" borderId="117" xfId="0" applyNumberFormat="1" applyFont="1" applyFill="1" applyBorder="1" applyAlignment="1" applyProtection="1">
      <alignment horizontal="center"/>
    </xf>
    <xf numFmtId="164" fontId="4" fillId="0" borderId="118" xfId="0" applyNumberFormat="1" applyFont="1" applyFill="1" applyBorder="1" applyAlignment="1" applyProtection="1">
      <alignment horizontal="center"/>
    </xf>
    <xf numFmtId="164" fontId="4" fillId="4" borderId="119" xfId="0" applyNumberFormat="1" applyFont="1" applyFill="1" applyBorder="1" applyAlignment="1" applyProtection="1">
      <alignment horizontal="center"/>
    </xf>
    <xf numFmtId="0" fontId="4" fillId="0" borderId="120" xfId="0" applyFont="1" applyFill="1" applyBorder="1" applyAlignment="1" applyProtection="1">
      <alignment horizontal="left" vertical="center"/>
      <protection locked="0"/>
    </xf>
    <xf numFmtId="0" fontId="4" fillId="0" borderId="121" xfId="0" applyFont="1" applyFill="1" applyBorder="1" applyAlignment="1" applyProtection="1">
      <alignment horizontal="left" vertical="center"/>
      <protection locked="0"/>
    </xf>
    <xf numFmtId="0" fontId="4" fillId="0" borderId="122" xfId="0" applyFont="1" applyFill="1" applyBorder="1" applyAlignment="1" applyProtection="1">
      <alignment horizontal="left"/>
    </xf>
    <xf numFmtId="10" fontId="4" fillId="0" borderId="122" xfId="0" applyNumberFormat="1" applyFont="1" applyFill="1" applyBorder="1" applyAlignment="1" applyProtection="1">
      <alignment horizontal="center"/>
    </xf>
    <xf numFmtId="10" fontId="12" fillId="0" borderId="123" xfId="0" applyNumberFormat="1" applyFont="1" applyFill="1" applyBorder="1" applyAlignment="1" applyProtection="1">
      <alignment horizontal="center"/>
    </xf>
    <xf numFmtId="0" fontId="4" fillId="0" borderId="124" xfId="0" applyFont="1" applyFill="1" applyBorder="1" applyAlignment="1" applyProtection="1">
      <alignment horizontal="left"/>
    </xf>
    <xf numFmtId="10" fontId="4" fillId="0" borderId="124" xfId="0" applyNumberFormat="1" applyFont="1" applyFill="1" applyBorder="1" applyAlignment="1" applyProtection="1">
      <alignment horizontal="center"/>
    </xf>
    <xf numFmtId="10" fontId="12" fillId="0" borderId="125" xfId="0" applyNumberFormat="1" applyFont="1" applyFill="1" applyBorder="1" applyAlignment="1" applyProtection="1">
      <alignment horizontal="center"/>
    </xf>
    <xf numFmtId="1" fontId="10" fillId="0" borderId="126" xfId="0" applyNumberFormat="1" applyFont="1" applyFill="1" applyBorder="1" applyAlignment="1" applyProtection="1">
      <alignment horizontal="center" wrapText="1"/>
    </xf>
    <xf numFmtId="1" fontId="10" fillId="0" borderId="127" xfId="0" applyNumberFormat="1" applyFont="1" applyFill="1" applyBorder="1" applyAlignment="1" applyProtection="1">
      <alignment horizontal="center" wrapText="1"/>
    </xf>
    <xf numFmtId="1" fontId="10" fillId="0" borderId="128" xfId="0" applyNumberFormat="1" applyFont="1" applyFill="1" applyBorder="1" applyAlignment="1" applyProtection="1">
      <alignment horizontal="center" wrapText="1"/>
    </xf>
    <xf numFmtId="1" fontId="10" fillId="0" borderId="50" xfId="0" applyNumberFormat="1" applyFont="1" applyFill="1" applyBorder="1" applyAlignment="1" applyProtection="1">
      <alignment horizontal="center" wrapText="1"/>
    </xf>
    <xf numFmtId="1" fontId="10" fillId="0" borderId="129" xfId="0" applyNumberFormat="1" applyFont="1" applyFill="1" applyBorder="1" applyAlignment="1" applyProtection="1">
      <alignment horizontal="center" wrapText="1"/>
    </xf>
    <xf numFmtId="1" fontId="10" fillId="0" borderId="52" xfId="0" applyNumberFormat="1" applyFont="1" applyFill="1" applyBorder="1" applyAlignment="1" applyProtection="1">
      <alignment horizontal="center" wrapText="1"/>
    </xf>
    <xf numFmtId="164" fontId="5" fillId="0" borderId="130" xfId="0" applyNumberFormat="1" applyFont="1" applyFill="1" applyBorder="1" applyAlignment="1" applyProtection="1">
      <alignment horizontal="center"/>
    </xf>
    <xf numFmtId="164" fontId="5" fillId="4" borderId="126" xfId="0" applyNumberFormat="1" applyFont="1" applyFill="1" applyBorder="1" applyAlignment="1" applyProtection="1">
      <alignment horizontal="center"/>
    </xf>
    <xf numFmtId="164" fontId="5" fillId="4" borderId="131" xfId="0" applyNumberFormat="1" applyFont="1" applyFill="1" applyBorder="1" applyAlignment="1" applyProtection="1">
      <alignment horizontal="center"/>
    </xf>
    <xf numFmtId="164" fontId="5" fillId="0" borderId="128" xfId="0" applyNumberFormat="1" applyFont="1" applyFill="1" applyBorder="1" applyAlignment="1" applyProtection="1">
      <alignment horizontal="center"/>
    </xf>
    <xf numFmtId="164" fontId="5" fillId="4" borderId="132" xfId="0" applyNumberFormat="1" applyFont="1" applyFill="1" applyBorder="1" applyAlignment="1" applyProtection="1">
      <alignment horizontal="center"/>
    </xf>
    <xf numFmtId="1" fontId="11" fillId="0" borderId="0" xfId="0" applyNumberFormat="1" applyFont="1" applyFill="1" applyBorder="1" applyAlignment="1" applyProtection="1">
      <alignment horizontal="left"/>
    </xf>
    <xf numFmtId="0" fontId="0" fillId="0" borderId="0" xfId="0" applyBorder="1" applyAlignment="1"/>
    <xf numFmtId="0" fontId="4" fillId="0" borderId="0" xfId="0" applyFont="1" applyAlignment="1"/>
    <xf numFmtId="164" fontId="4" fillId="0" borderId="75" xfId="0" applyNumberFormat="1" applyFont="1" applyFill="1" applyBorder="1" applyAlignment="1" applyProtection="1">
      <alignment horizontal="left"/>
      <protection locked="0"/>
    </xf>
    <xf numFmtId="164" fontId="11" fillId="0" borderId="22" xfId="0" applyNumberFormat="1" applyFont="1" applyFill="1" applyBorder="1" applyAlignment="1" applyProtection="1">
      <alignment horizontal="center" wrapText="1"/>
    </xf>
    <xf numFmtId="164" fontId="11" fillId="0" borderId="133" xfId="0" applyNumberFormat="1" applyFont="1" applyFill="1" applyBorder="1" applyAlignment="1" applyProtection="1">
      <alignment horizontal="center" wrapText="1"/>
    </xf>
    <xf numFmtId="164" fontId="11" fillId="0" borderId="10" xfId="0" applyNumberFormat="1" applyFont="1" applyFill="1" applyBorder="1" applyAlignment="1" applyProtection="1">
      <alignment horizontal="center" wrapText="1"/>
    </xf>
    <xf numFmtId="164" fontId="11" fillId="7" borderId="10" xfId="0" applyNumberFormat="1" applyFont="1" applyFill="1" applyBorder="1" applyAlignment="1" applyProtection="1">
      <alignment horizontal="center" wrapText="1"/>
      <protection locked="0"/>
    </xf>
    <xf numFmtId="164" fontId="11" fillId="7" borderId="134" xfId="0" applyNumberFormat="1" applyFont="1" applyFill="1" applyBorder="1" applyAlignment="1" applyProtection="1">
      <alignment horizontal="center" wrapText="1"/>
      <protection locked="0"/>
    </xf>
    <xf numFmtId="164" fontId="11" fillId="0" borderId="135" xfId="0" applyNumberFormat="1" applyFont="1" applyFill="1" applyBorder="1" applyAlignment="1" applyProtection="1">
      <alignment horizontal="center" wrapText="1"/>
    </xf>
    <xf numFmtId="164" fontId="11" fillId="7" borderId="135" xfId="0" applyNumberFormat="1" applyFont="1" applyFill="1" applyBorder="1" applyAlignment="1" applyProtection="1">
      <alignment horizontal="center" wrapText="1"/>
      <protection locked="0"/>
    </xf>
    <xf numFmtId="164" fontId="11" fillId="7" borderId="136" xfId="0" applyNumberFormat="1" applyFont="1" applyFill="1" applyBorder="1" applyAlignment="1" applyProtection="1">
      <alignment horizontal="center" wrapText="1"/>
      <protection locked="0"/>
    </xf>
    <xf numFmtId="1" fontId="10" fillId="0" borderId="137" xfId="0" applyNumberFormat="1" applyFont="1" applyFill="1" applyBorder="1" applyAlignment="1" applyProtection="1">
      <alignment horizontal="left" wrapText="1"/>
    </xf>
    <xf numFmtId="1" fontId="10" fillId="0" borderId="138" xfId="0" applyNumberFormat="1" applyFont="1" applyFill="1" applyBorder="1" applyAlignment="1" applyProtection="1">
      <alignment horizontal="center" wrapText="1"/>
    </xf>
    <xf numFmtId="164" fontId="4" fillId="0" borderId="85" xfId="0" applyNumberFormat="1" applyFont="1" applyBorder="1" applyAlignment="1" applyProtection="1">
      <alignment horizontal="center"/>
    </xf>
    <xf numFmtId="0" fontId="4" fillId="0" borderId="6" xfId="0" applyFont="1" applyFill="1" applyBorder="1" applyProtection="1"/>
    <xf numFmtId="164" fontId="4" fillId="0" borderId="139" xfId="0" applyNumberFormat="1" applyFont="1" applyFill="1" applyBorder="1" applyAlignment="1" applyProtection="1">
      <alignment horizontal="left"/>
    </xf>
    <xf numFmtId="164" fontId="4" fillId="0" borderId="140" xfId="0" applyNumberFormat="1" applyFont="1" applyFill="1" applyBorder="1" applyAlignment="1" applyProtection="1">
      <alignment horizontal="left"/>
    </xf>
    <xf numFmtId="164" fontId="4" fillId="0" borderId="139" xfId="0" applyNumberFormat="1" applyFont="1" applyFill="1" applyBorder="1" applyAlignment="1" applyProtection="1">
      <alignment horizontal="left"/>
      <protection locked="0"/>
    </xf>
    <xf numFmtId="164" fontId="4" fillId="0" borderId="95" xfId="0" applyNumberFormat="1" applyFont="1" applyFill="1" applyBorder="1" applyAlignment="1" applyProtection="1">
      <alignment horizontal="left"/>
      <protection locked="0"/>
    </xf>
    <xf numFmtId="164" fontId="5" fillId="0" borderId="141" xfId="0" applyNumberFormat="1" applyFont="1" applyBorder="1" applyAlignment="1">
      <alignment horizontal="center"/>
    </xf>
    <xf numFmtId="164" fontId="4" fillId="0" borderId="114" xfId="0" applyNumberFormat="1" applyFont="1" applyFill="1" applyBorder="1" applyAlignment="1" applyProtection="1">
      <alignment horizontal="left"/>
    </xf>
    <xf numFmtId="164" fontId="4" fillId="0" borderId="91" xfId="0" applyNumberFormat="1" applyFont="1" applyFill="1" applyBorder="1" applyAlignment="1" applyProtection="1">
      <alignment horizontal="left"/>
    </xf>
    <xf numFmtId="164" fontId="4" fillId="0" borderId="94" xfId="0" applyNumberFormat="1" applyFont="1" applyFill="1" applyBorder="1" applyAlignment="1" applyProtection="1">
      <alignment horizontal="left"/>
    </xf>
    <xf numFmtId="164" fontId="4" fillId="0" borderId="142" xfId="0" applyNumberFormat="1" applyFont="1" applyFill="1" applyBorder="1" applyAlignment="1" applyProtection="1">
      <alignment horizontal="left"/>
      <protection locked="0"/>
    </xf>
    <xf numFmtId="164" fontId="4" fillId="0" borderId="83" xfId="0" applyNumberFormat="1" applyFont="1" applyFill="1" applyBorder="1" applyAlignment="1" applyProtection="1">
      <alignment horizontal="left"/>
      <protection locked="0"/>
    </xf>
    <xf numFmtId="164" fontId="4" fillId="0" borderId="143" xfId="0" applyNumberFormat="1" applyFont="1" applyFill="1" applyBorder="1" applyAlignment="1" applyProtection="1">
      <alignment horizontal="left"/>
      <protection locked="0"/>
    </xf>
    <xf numFmtId="1" fontId="10" fillId="0" borderId="144" xfId="0" applyNumberFormat="1" applyFont="1" applyFill="1" applyBorder="1" applyAlignment="1" applyProtection="1">
      <alignment horizontal="left" wrapText="1"/>
    </xf>
    <xf numFmtId="1" fontId="10" fillId="0" borderId="63" xfId="0" applyNumberFormat="1" applyFont="1" applyFill="1" applyBorder="1" applyAlignment="1" applyProtection="1">
      <alignment horizontal="center" wrapText="1"/>
    </xf>
    <xf numFmtId="164" fontId="4" fillId="0" borderId="145" xfId="0" applyNumberFormat="1" applyFont="1" applyFill="1" applyBorder="1" applyAlignment="1" applyProtection="1">
      <alignment horizontal="left"/>
      <protection locked="0"/>
    </xf>
    <xf numFmtId="164" fontId="4" fillId="0" borderId="146" xfId="0" applyNumberFormat="1" applyFont="1" applyFill="1" applyBorder="1" applyAlignment="1" applyProtection="1">
      <alignment horizontal="left"/>
      <protection locked="0"/>
    </xf>
    <xf numFmtId="164" fontId="4" fillId="0" borderId="147" xfId="0" applyNumberFormat="1" applyFont="1" applyFill="1" applyBorder="1" applyAlignment="1" applyProtection="1">
      <alignment horizontal="left"/>
      <protection locked="0"/>
    </xf>
    <xf numFmtId="164" fontId="4" fillId="0" borderId="148"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center"/>
      <protection locked="0"/>
    </xf>
    <xf numFmtId="164" fontId="4" fillId="0" borderId="92" xfId="0" applyNumberFormat="1" applyFont="1" applyFill="1" applyBorder="1" applyAlignment="1" applyProtection="1">
      <alignment horizontal="center"/>
      <protection locked="0"/>
    </xf>
    <xf numFmtId="164" fontId="5" fillId="0" borderId="0" xfId="0" applyNumberFormat="1" applyFont="1" applyAlignment="1">
      <alignment horizontal="left" vertical="center" indent="3"/>
    </xf>
    <xf numFmtId="164" fontId="4" fillId="7" borderId="149" xfId="0" applyNumberFormat="1" applyFont="1" applyFill="1" applyBorder="1" applyAlignment="1" applyProtection="1">
      <alignment horizontal="center"/>
      <protection locked="0"/>
    </xf>
    <xf numFmtId="164" fontId="4" fillId="7" borderId="150" xfId="0" applyNumberFormat="1" applyFont="1" applyFill="1" applyBorder="1" applyAlignment="1" applyProtection="1">
      <alignment horizontal="center"/>
      <protection locked="0"/>
    </xf>
    <xf numFmtId="164" fontId="4" fillId="0" borderId="88" xfId="0" applyNumberFormat="1" applyFont="1" applyFill="1" applyBorder="1" applyAlignment="1" applyProtection="1">
      <alignment horizontal="center"/>
    </xf>
    <xf numFmtId="0" fontId="0" fillId="0" borderId="49" xfId="0" applyBorder="1"/>
    <xf numFmtId="0" fontId="0" fillId="0" borderId="151" xfId="0" applyBorder="1"/>
    <xf numFmtId="1" fontId="10" fillId="0" borderId="152" xfId="0" applyNumberFormat="1" applyFont="1" applyFill="1" applyBorder="1" applyAlignment="1" applyProtection="1">
      <alignment horizontal="left" wrapText="1"/>
    </xf>
    <xf numFmtId="0" fontId="29" fillId="12" borderId="141" xfId="0" applyFont="1" applyFill="1" applyBorder="1"/>
    <xf numFmtId="0" fontId="4" fillId="4" borderId="115" xfId="0" applyFont="1" applyFill="1" applyBorder="1" applyAlignment="1" applyProtection="1">
      <alignment vertical="center"/>
      <protection locked="0"/>
    </xf>
    <xf numFmtId="0" fontId="4" fillId="4" borderId="153" xfId="0" applyFont="1" applyFill="1" applyBorder="1" applyAlignment="1" applyProtection="1">
      <alignment vertical="center"/>
      <protection locked="0"/>
    </xf>
    <xf numFmtId="0" fontId="4" fillId="0" borderId="154" xfId="0" applyFont="1" applyFill="1" applyBorder="1" applyAlignment="1" applyProtection="1">
      <alignment vertical="center"/>
    </xf>
    <xf numFmtId="164" fontId="11" fillId="7" borderId="155" xfId="0" applyNumberFormat="1" applyFont="1" applyFill="1" applyBorder="1" applyAlignment="1" applyProtection="1">
      <alignment horizontal="center" wrapText="1"/>
      <protection locked="0"/>
    </xf>
    <xf numFmtId="164" fontId="11" fillId="7" borderId="91" xfId="0" applyNumberFormat="1" applyFont="1" applyFill="1" applyBorder="1" applyAlignment="1" applyProtection="1">
      <alignment horizontal="center" wrapText="1"/>
      <protection locked="0"/>
    </xf>
    <xf numFmtId="164" fontId="11" fillId="7" borderId="156" xfId="0" applyNumberFormat="1" applyFont="1" applyFill="1" applyBorder="1" applyAlignment="1" applyProtection="1">
      <alignment horizontal="center" wrapText="1"/>
      <protection locked="0"/>
    </xf>
    <xf numFmtId="164" fontId="4" fillId="7" borderId="157" xfId="0" applyNumberFormat="1" applyFont="1" applyFill="1" applyBorder="1" applyAlignment="1">
      <alignment horizontal="center"/>
    </xf>
    <xf numFmtId="164" fontId="4" fillId="7" borderId="101" xfId="0" applyNumberFormat="1" applyFont="1" applyFill="1" applyBorder="1" applyAlignment="1">
      <alignment horizontal="center"/>
    </xf>
    <xf numFmtId="164" fontId="4" fillId="7" borderId="102" xfId="0" applyNumberFormat="1" applyFont="1" applyFill="1" applyBorder="1" applyAlignment="1">
      <alignment horizontal="center"/>
    </xf>
    <xf numFmtId="164" fontId="4" fillId="7" borderId="19" xfId="0" applyNumberFormat="1" applyFont="1" applyFill="1" applyBorder="1" applyAlignment="1">
      <alignment horizontal="center"/>
    </xf>
    <xf numFmtId="164" fontId="4" fillId="7" borderId="10" xfId="0" applyNumberFormat="1" applyFont="1" applyFill="1" applyBorder="1" applyAlignment="1">
      <alignment horizontal="center"/>
    </xf>
    <xf numFmtId="164" fontId="4" fillId="7" borderId="158" xfId="0" applyNumberFormat="1" applyFont="1" applyFill="1" applyBorder="1" applyAlignment="1">
      <alignment horizontal="center"/>
    </xf>
    <xf numFmtId="164" fontId="4" fillId="7" borderId="159" xfId="0" applyNumberFormat="1" applyFont="1" applyFill="1" applyBorder="1" applyAlignment="1">
      <alignment horizontal="center"/>
    </xf>
    <xf numFmtId="164" fontId="4" fillId="7" borderId="62" xfId="0" applyNumberFormat="1" applyFont="1" applyFill="1" applyBorder="1" applyAlignment="1">
      <alignment horizontal="center"/>
    </xf>
    <xf numFmtId="164" fontId="4" fillId="7" borderId="103" xfId="0" applyNumberFormat="1" applyFont="1" applyFill="1" applyBorder="1" applyAlignment="1">
      <alignment horizontal="center"/>
    </xf>
    <xf numFmtId="164" fontId="4" fillId="0" borderId="96" xfId="0" applyNumberFormat="1" applyFont="1" applyFill="1" applyBorder="1" applyAlignment="1" applyProtection="1">
      <alignment horizontal="center"/>
    </xf>
    <xf numFmtId="164" fontId="4" fillId="0" borderId="113" xfId="0" applyNumberFormat="1" applyFont="1" applyFill="1" applyBorder="1" applyAlignment="1" applyProtection="1">
      <alignment horizontal="left"/>
      <protection locked="0"/>
    </xf>
    <xf numFmtId="164" fontId="4" fillId="0" borderId="160" xfId="0" applyNumberFormat="1" applyFont="1" applyFill="1" applyBorder="1" applyAlignment="1" applyProtection="1">
      <alignment horizontal="left"/>
      <protection locked="0"/>
    </xf>
    <xf numFmtId="164" fontId="4" fillId="0" borderId="161" xfId="0" applyNumberFormat="1" applyFont="1" applyFill="1" applyBorder="1" applyAlignment="1" applyProtection="1">
      <alignment horizontal="left"/>
      <protection locked="0"/>
    </xf>
    <xf numFmtId="1" fontId="10" fillId="0" borderId="162" xfId="0" applyNumberFormat="1" applyFont="1" applyFill="1" applyBorder="1" applyAlignment="1" applyProtection="1">
      <alignment horizontal="left" wrapText="1"/>
    </xf>
    <xf numFmtId="1" fontId="10" fillId="0" borderId="163" xfId="0" applyNumberFormat="1" applyFont="1" applyFill="1" applyBorder="1" applyAlignment="1" applyProtection="1">
      <alignment horizontal="center" wrapText="1"/>
    </xf>
    <xf numFmtId="0" fontId="0" fillId="0" borderId="164" xfId="0" applyBorder="1"/>
    <xf numFmtId="0" fontId="0" fillId="0" borderId="0" xfId="0"/>
    <xf numFmtId="0" fontId="0" fillId="0" borderId="215" xfId="0" applyBorder="1"/>
    <xf numFmtId="0" fontId="0" fillId="0" borderId="216" xfId="0" applyBorder="1"/>
    <xf numFmtId="0" fontId="0" fillId="0" borderId="217" xfId="0" applyBorder="1"/>
    <xf numFmtId="0" fontId="0" fillId="0" borderId="218" xfId="0" applyBorder="1"/>
    <xf numFmtId="0" fontId="0" fillId="0" borderId="219" xfId="0" applyBorder="1"/>
    <xf numFmtId="0" fontId="31" fillId="0" borderId="0" xfId="0" applyFont="1"/>
    <xf numFmtId="0" fontId="3" fillId="2" borderId="0" xfId="0" applyFont="1" applyFill="1" applyAlignment="1">
      <alignment horizontal="center"/>
    </xf>
    <xf numFmtId="0" fontId="30" fillId="21" borderId="212" xfId="0" applyFont="1" applyFill="1" applyBorder="1" applyAlignment="1">
      <alignment horizontal="center"/>
    </xf>
    <xf numFmtId="0" fontId="30" fillId="21" borderId="213" xfId="0" applyFont="1" applyFill="1" applyBorder="1" applyAlignment="1">
      <alignment horizontal="center"/>
    </xf>
    <xf numFmtId="0" fontId="30" fillId="21" borderId="214" xfId="0" applyFont="1" applyFill="1" applyBorder="1" applyAlignment="1">
      <alignment horizontal="center"/>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0" xfId="0" applyFont="1" applyBorder="1" applyAlignment="1">
      <alignment horizontal="justify" vertical="top" wrapText="1"/>
    </xf>
    <xf numFmtId="0" fontId="4" fillId="0" borderId="6" xfId="0" applyFont="1" applyBorder="1" applyAlignment="1">
      <alignment horizontal="justify"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5" fillId="0" borderId="46" xfId="0" applyFont="1" applyFill="1" applyBorder="1" applyAlignment="1" applyProtection="1">
      <alignment horizontal="center"/>
    </xf>
    <xf numFmtId="0" fontId="5" fillId="0" borderId="49" xfId="0" applyFont="1" applyFill="1" applyBorder="1" applyAlignment="1" applyProtection="1">
      <alignment horizontal="center"/>
    </xf>
    <xf numFmtId="0" fontId="5" fillId="0" borderId="202" xfId="0" applyFont="1" applyFill="1" applyBorder="1" applyAlignment="1" applyProtection="1">
      <alignment horizontal="center"/>
    </xf>
    <xf numFmtId="0" fontId="3" fillId="20" borderId="191" xfId="0" applyFont="1" applyFill="1" applyBorder="1" applyAlignment="1" applyProtection="1">
      <alignment horizontal="center"/>
    </xf>
    <xf numFmtId="0" fontId="3" fillId="20" borderId="192" xfId="0" applyFont="1" applyFill="1" applyBorder="1" applyAlignment="1" applyProtection="1">
      <alignment horizontal="center"/>
    </xf>
    <xf numFmtId="0" fontId="4" fillId="0" borderId="165" xfId="0" applyFont="1" applyFill="1" applyBorder="1" applyAlignment="1" applyProtection="1">
      <alignment horizontal="left"/>
      <protection locked="0"/>
    </xf>
    <xf numFmtId="0" fontId="4" fillId="0" borderId="169" xfId="0" applyFont="1" applyFill="1" applyBorder="1" applyAlignment="1" applyProtection="1">
      <alignment horizontal="left"/>
      <protection locked="0"/>
    </xf>
    <xf numFmtId="0" fontId="4" fillId="0" borderId="166" xfId="0" applyFont="1" applyFill="1" applyBorder="1" applyAlignment="1" applyProtection="1">
      <alignment horizontal="left"/>
      <protection locked="0"/>
    </xf>
    <xf numFmtId="0" fontId="9" fillId="19" borderId="170" xfId="0" applyFont="1" applyFill="1" applyBorder="1" applyAlignment="1" applyProtection="1">
      <alignment horizontal="center"/>
    </xf>
    <xf numFmtId="0" fontId="9" fillId="19" borderId="171" xfId="0" applyFont="1" applyFill="1" applyBorder="1" applyAlignment="1" applyProtection="1">
      <alignment horizontal="center"/>
    </xf>
    <xf numFmtId="0" fontId="9" fillId="19" borderId="172" xfId="0" applyFont="1" applyFill="1" applyBorder="1" applyAlignment="1" applyProtection="1">
      <alignment horizontal="center"/>
    </xf>
    <xf numFmtId="10" fontId="4" fillId="0" borderId="176" xfId="0" applyNumberFormat="1" applyFont="1" applyFill="1" applyBorder="1" applyAlignment="1" applyProtection="1">
      <alignment horizontal="center"/>
    </xf>
    <xf numFmtId="10" fontId="4" fillId="0" borderId="157" xfId="0" applyNumberFormat="1" applyFont="1" applyFill="1" applyBorder="1" applyAlignment="1" applyProtection="1">
      <alignment horizontal="center"/>
    </xf>
    <xf numFmtId="10" fontId="4" fillId="7" borderId="177" xfId="0" applyNumberFormat="1" applyFont="1" applyFill="1" applyBorder="1" applyAlignment="1" applyProtection="1">
      <alignment horizontal="center"/>
      <protection locked="0"/>
    </xf>
    <xf numFmtId="10" fontId="4" fillId="7" borderId="159" xfId="0" applyNumberFormat="1" applyFont="1" applyFill="1" applyBorder="1" applyAlignment="1" applyProtection="1">
      <alignment horizontal="center"/>
      <protection locked="0"/>
    </xf>
    <xf numFmtId="1" fontId="10" fillId="0" borderId="175" xfId="0" applyNumberFormat="1" applyFont="1" applyFill="1" applyBorder="1" applyAlignment="1" applyProtection="1">
      <alignment horizontal="center" wrapText="1"/>
    </xf>
    <xf numFmtId="1" fontId="10" fillId="0" borderId="151" xfId="0" applyNumberFormat="1" applyFont="1" applyFill="1" applyBorder="1" applyAlignment="1" applyProtection="1">
      <alignment horizontal="center" wrapText="1"/>
    </xf>
    <xf numFmtId="0" fontId="4" fillId="0" borderId="167" xfId="0" applyFont="1" applyFill="1" applyBorder="1" applyAlignment="1" applyProtection="1">
      <alignment horizontal="left"/>
      <protection locked="0"/>
    </xf>
    <xf numFmtId="0" fontId="4" fillId="0" borderId="199" xfId="0" applyFont="1" applyFill="1" applyBorder="1" applyAlignment="1" applyProtection="1">
      <alignment horizontal="left"/>
      <protection locked="0"/>
    </xf>
    <xf numFmtId="0" fontId="4" fillId="0" borderId="168" xfId="0" applyFont="1" applyFill="1" applyBorder="1" applyAlignment="1" applyProtection="1">
      <alignment horizontal="left"/>
      <protection locked="0"/>
    </xf>
    <xf numFmtId="0" fontId="8" fillId="0" borderId="0" xfId="1" applyFont="1" applyBorder="1" applyAlignment="1" applyProtection="1">
      <alignment horizontal="center"/>
    </xf>
    <xf numFmtId="0" fontId="16" fillId="18" borderId="193" xfId="0" applyFont="1" applyFill="1" applyBorder="1" applyAlignment="1">
      <alignment horizontal="center" vertical="center" textRotation="90"/>
    </xf>
    <xf numFmtId="0" fontId="16" fillId="18" borderId="194" xfId="0" applyFont="1" applyFill="1" applyBorder="1" applyAlignment="1">
      <alignment horizontal="center" vertical="center" textRotation="90"/>
    </xf>
    <xf numFmtId="0" fontId="16" fillId="18" borderId="195" xfId="0" applyFont="1" applyFill="1" applyBorder="1" applyAlignment="1">
      <alignment horizontal="center" vertical="center" textRotation="90"/>
    </xf>
    <xf numFmtId="0" fontId="4" fillId="7" borderId="196" xfId="0" applyFont="1" applyFill="1" applyBorder="1" applyAlignment="1">
      <alignment horizontal="left"/>
    </xf>
    <xf numFmtId="0" fontId="4" fillId="7" borderId="198" xfId="0" applyFont="1" applyFill="1" applyBorder="1" applyAlignment="1">
      <alignment horizontal="left"/>
    </xf>
    <xf numFmtId="0" fontId="4" fillId="7" borderId="197" xfId="0" applyFont="1" applyFill="1" applyBorder="1" applyAlignment="1">
      <alignment horizontal="left"/>
    </xf>
    <xf numFmtId="0" fontId="4" fillId="7" borderId="165" xfId="0" applyFont="1" applyFill="1" applyBorder="1" applyAlignment="1">
      <alignment horizontal="left"/>
    </xf>
    <xf numFmtId="0" fontId="4" fillId="7" borderId="169" xfId="0" applyFont="1" applyFill="1" applyBorder="1" applyAlignment="1">
      <alignment horizontal="left"/>
    </xf>
    <xf numFmtId="0" fontId="4" fillId="7" borderId="166" xfId="0" applyFont="1" applyFill="1" applyBorder="1" applyAlignment="1">
      <alignment horizontal="left"/>
    </xf>
    <xf numFmtId="1" fontId="10" fillId="0" borderId="0" xfId="0" applyNumberFormat="1" applyFont="1" applyFill="1" applyBorder="1" applyAlignment="1" applyProtection="1">
      <alignment horizontal="left" wrapText="1"/>
    </xf>
    <xf numFmtId="0" fontId="4" fillId="0" borderId="173" xfId="0" applyFont="1" applyFill="1" applyBorder="1" applyAlignment="1" applyProtection="1">
      <alignment horizontal="left" vertical="center" indent="1"/>
    </xf>
    <xf numFmtId="0" fontId="4" fillId="0" borderId="174" xfId="0" applyFont="1" applyFill="1" applyBorder="1" applyAlignment="1" applyProtection="1">
      <alignment horizontal="left" vertical="center" indent="1"/>
    </xf>
    <xf numFmtId="0" fontId="9" fillId="11" borderId="170" xfId="0" applyFont="1" applyFill="1" applyBorder="1" applyAlignment="1" applyProtection="1">
      <alignment horizontal="center"/>
    </xf>
    <xf numFmtId="0" fontId="9" fillId="11" borderId="171" xfId="0" applyFont="1" applyFill="1" applyBorder="1" applyAlignment="1" applyProtection="1">
      <alignment horizontal="center"/>
    </xf>
    <xf numFmtId="0" fontId="9" fillId="11" borderId="172" xfId="0" applyFont="1" applyFill="1" applyBorder="1" applyAlignment="1" applyProtection="1">
      <alignment horizontal="center"/>
    </xf>
    <xf numFmtId="0" fontId="3" fillId="0" borderId="0" xfId="0" applyFont="1" applyFill="1" applyBorder="1" applyAlignment="1">
      <alignment horizontal="center"/>
    </xf>
    <xf numFmtId="0" fontId="3" fillId="0" borderId="108" xfId="0" applyFont="1" applyFill="1" applyBorder="1" applyAlignment="1">
      <alignment horizontal="center"/>
    </xf>
    <xf numFmtId="0" fontId="9" fillId="13" borderId="170" xfId="0" applyFont="1" applyFill="1" applyBorder="1" applyAlignment="1" applyProtection="1">
      <alignment horizontal="center"/>
    </xf>
    <xf numFmtId="0" fontId="9" fillId="13" borderId="171" xfId="0" applyFont="1" applyFill="1" applyBorder="1" applyAlignment="1" applyProtection="1">
      <alignment horizontal="center"/>
    </xf>
    <xf numFmtId="0" fontId="9" fillId="13" borderId="172" xfId="0" applyFont="1" applyFill="1" applyBorder="1" applyAlignment="1" applyProtection="1">
      <alignment horizontal="center"/>
    </xf>
    <xf numFmtId="0" fontId="4" fillId="7" borderId="167" xfId="0" applyFont="1" applyFill="1" applyBorder="1" applyAlignment="1">
      <alignment horizontal="left"/>
    </xf>
    <xf numFmtId="0" fontId="4" fillId="7" borderId="199" xfId="0" applyFont="1" applyFill="1" applyBorder="1" applyAlignment="1">
      <alignment horizontal="left"/>
    </xf>
    <xf numFmtId="0" fontId="4" fillId="7" borderId="168" xfId="0" applyFont="1" applyFill="1" applyBorder="1" applyAlignment="1">
      <alignment horizontal="left"/>
    </xf>
    <xf numFmtId="0" fontId="4" fillId="0" borderId="196" xfId="0" applyFont="1" applyFill="1" applyBorder="1" applyAlignment="1" applyProtection="1">
      <alignment horizontal="left"/>
      <protection locked="0"/>
    </xf>
    <xf numFmtId="0" fontId="4" fillId="0" borderId="198" xfId="0" applyFont="1" applyFill="1" applyBorder="1" applyAlignment="1" applyProtection="1">
      <alignment horizontal="left"/>
      <protection locked="0"/>
    </xf>
    <xf numFmtId="0" fontId="4" fillId="0" borderId="197" xfId="0" applyFont="1" applyFill="1" applyBorder="1" applyAlignment="1" applyProtection="1">
      <alignment horizontal="left"/>
      <protection locked="0"/>
    </xf>
    <xf numFmtId="0" fontId="0" fillId="0" borderId="0" xfId="0"/>
    <xf numFmtId="0" fontId="9" fillId="16" borderId="183" xfId="0" applyFont="1" applyFill="1" applyBorder="1" applyAlignment="1" applyProtection="1">
      <alignment horizontal="center"/>
    </xf>
    <xf numFmtId="0" fontId="9" fillId="16" borderId="184" xfId="0" applyFont="1" applyFill="1" applyBorder="1" applyAlignment="1" applyProtection="1">
      <alignment horizontal="center"/>
    </xf>
    <xf numFmtId="0" fontId="9" fillId="16" borderId="185" xfId="0" applyFont="1" applyFill="1" applyBorder="1" applyAlignment="1" applyProtection="1">
      <alignment horizontal="center"/>
    </xf>
    <xf numFmtId="0" fontId="0" fillId="0" borderId="0" xfId="0" applyAlignment="1">
      <alignment wrapText="1"/>
    </xf>
    <xf numFmtId="4" fontId="4" fillId="7" borderId="196" xfId="0" applyNumberFormat="1" applyFont="1" applyFill="1" applyBorder="1" applyAlignment="1" applyProtection="1">
      <alignment horizontal="left"/>
      <protection locked="0"/>
    </xf>
    <xf numFmtId="4" fontId="4" fillId="7" borderId="197" xfId="0" applyNumberFormat="1" applyFont="1" applyFill="1" applyBorder="1" applyAlignment="1" applyProtection="1">
      <alignment horizontal="left"/>
      <protection locked="0"/>
    </xf>
    <xf numFmtId="4" fontId="4" fillId="7" borderId="165" xfId="0" applyNumberFormat="1" applyFont="1" applyFill="1" applyBorder="1" applyAlignment="1" applyProtection="1">
      <alignment horizontal="left"/>
      <protection locked="0"/>
    </xf>
    <xf numFmtId="4" fontId="4" fillId="7" borderId="166" xfId="0" applyNumberFormat="1" applyFont="1" applyFill="1" applyBorder="1" applyAlignment="1" applyProtection="1">
      <alignment horizontal="left"/>
      <protection locked="0"/>
    </xf>
    <xf numFmtId="1" fontId="10" fillId="0" borderId="81" xfId="0" applyNumberFormat="1" applyFont="1" applyFill="1" applyBorder="1" applyAlignment="1" applyProtection="1">
      <alignment horizontal="left"/>
    </xf>
    <xf numFmtId="0" fontId="0" fillId="0" borderId="115" xfId="0" applyBorder="1" applyAlignment="1"/>
    <xf numFmtId="0" fontId="0" fillId="0" borderId="188" xfId="0" applyBorder="1" applyAlignment="1"/>
    <xf numFmtId="0" fontId="9" fillId="12" borderId="183" xfId="0" applyFont="1" applyFill="1" applyBorder="1" applyAlignment="1" applyProtection="1">
      <alignment horizontal="center"/>
    </xf>
    <xf numFmtId="0" fontId="9" fillId="12" borderId="184" xfId="0" applyFont="1" applyFill="1" applyBorder="1" applyAlignment="1" applyProtection="1">
      <alignment horizontal="center"/>
    </xf>
    <xf numFmtId="0" fontId="9" fillId="12" borderId="185" xfId="0" applyFont="1" applyFill="1" applyBorder="1" applyAlignment="1" applyProtection="1">
      <alignment horizontal="center"/>
    </xf>
    <xf numFmtId="0" fontId="9" fillId="15" borderId="183" xfId="0" applyFont="1" applyFill="1" applyBorder="1" applyAlignment="1" applyProtection="1">
      <alignment horizontal="center"/>
    </xf>
    <xf numFmtId="0" fontId="9" fillId="15" borderId="184" xfId="0" applyFont="1" applyFill="1" applyBorder="1" applyAlignment="1" applyProtection="1">
      <alignment horizontal="center"/>
    </xf>
    <xf numFmtId="0" fontId="9" fillId="15" borderId="185" xfId="0" applyFont="1" applyFill="1" applyBorder="1" applyAlignment="1" applyProtection="1">
      <alignment horizontal="center"/>
    </xf>
    <xf numFmtId="0" fontId="4" fillId="7" borderId="179" xfId="0" applyFont="1" applyFill="1" applyBorder="1" applyAlignment="1" applyProtection="1">
      <alignment horizontal="left" vertical="center" indent="1"/>
      <protection locked="0"/>
    </xf>
    <xf numFmtId="0" fontId="4" fillId="7" borderId="180" xfId="0" applyFont="1" applyFill="1" applyBorder="1" applyAlignment="1" applyProtection="1">
      <alignment horizontal="left" vertical="center" indent="1"/>
      <protection locked="0"/>
    </xf>
    <xf numFmtId="0" fontId="5" fillId="7" borderId="186" xfId="0" applyFont="1" applyFill="1" applyBorder="1" applyAlignment="1" applyProtection="1">
      <alignment horizontal="center"/>
      <protection locked="0"/>
    </xf>
    <xf numFmtId="0" fontId="5" fillId="7" borderId="187"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164" fontId="5" fillId="7" borderId="186" xfId="0" applyNumberFormat="1" applyFont="1" applyFill="1" applyBorder="1" applyAlignment="1" applyProtection="1">
      <alignment horizontal="center"/>
      <protection locked="0"/>
    </xf>
    <xf numFmtId="164" fontId="5" fillId="7" borderId="187" xfId="0" applyNumberFormat="1" applyFont="1" applyFill="1" applyBorder="1" applyAlignment="1" applyProtection="1">
      <alignment horizontal="center"/>
      <protection locked="0"/>
    </xf>
    <xf numFmtId="164" fontId="5" fillId="7" borderId="21" xfId="0" applyNumberFormat="1" applyFont="1" applyFill="1" applyBorder="1" applyAlignment="1" applyProtection="1">
      <alignment horizontal="center"/>
      <protection locked="0"/>
    </xf>
    <xf numFmtId="0" fontId="9" fillId="16" borderId="81" xfId="0" applyFont="1" applyFill="1" applyBorder="1" applyAlignment="1" applyProtection="1">
      <alignment horizontal="center"/>
    </xf>
    <xf numFmtId="0" fontId="9" fillId="16" borderId="115" xfId="0" applyFont="1" applyFill="1" applyBorder="1" applyAlignment="1" applyProtection="1">
      <alignment horizontal="center"/>
    </xf>
    <xf numFmtId="0" fontId="9" fillId="16" borderId="188" xfId="0" applyFont="1" applyFill="1" applyBorder="1" applyAlignment="1" applyProtection="1">
      <alignment horizontal="center"/>
    </xf>
    <xf numFmtId="1" fontId="10" fillId="3" borderId="178" xfId="0" applyNumberFormat="1" applyFont="1" applyFill="1" applyBorder="1" applyAlignment="1" applyProtection="1">
      <alignment horizontal="center" wrapText="1"/>
    </xf>
    <xf numFmtId="1" fontId="10" fillId="3" borderId="160" xfId="0" applyNumberFormat="1" applyFont="1" applyFill="1" applyBorder="1" applyAlignment="1" applyProtection="1">
      <alignment horizontal="center" wrapText="1"/>
    </xf>
    <xf numFmtId="1" fontId="10" fillId="3" borderId="91" xfId="0" applyNumberFormat="1" applyFont="1" applyFill="1" applyBorder="1" applyAlignment="1" applyProtection="1">
      <alignment horizontal="center" wrapText="1"/>
    </xf>
    <xf numFmtId="0" fontId="9" fillId="14" borderId="170" xfId="0" applyFont="1" applyFill="1" applyBorder="1" applyAlignment="1" applyProtection="1">
      <alignment horizontal="center"/>
    </xf>
    <xf numFmtId="0" fontId="9" fillId="14" borderId="171" xfId="0" applyFont="1" applyFill="1" applyBorder="1" applyAlignment="1" applyProtection="1">
      <alignment horizontal="center"/>
    </xf>
    <xf numFmtId="0" fontId="9" fillId="14" borderId="172" xfId="0" applyFont="1" applyFill="1" applyBorder="1" applyAlignment="1" applyProtection="1">
      <alignment horizontal="center"/>
    </xf>
    <xf numFmtId="0" fontId="5" fillId="0" borderId="46" xfId="0" applyFont="1" applyBorder="1" applyAlignment="1" applyProtection="1">
      <alignment horizontal="center" wrapText="1"/>
    </xf>
    <xf numFmtId="0" fontId="5" fillId="0" borderId="127" xfId="0" applyFont="1" applyBorder="1" applyAlignment="1" applyProtection="1">
      <alignment horizontal="center" wrapText="1"/>
    </xf>
    <xf numFmtId="1" fontId="11" fillId="0" borderId="181" xfId="0" applyNumberFormat="1" applyFont="1" applyFill="1" applyBorder="1" applyAlignment="1" applyProtection="1">
      <alignment horizontal="left" wrapText="1"/>
    </xf>
    <xf numFmtId="0" fontId="15" fillId="0" borderId="10" xfId="0" applyFont="1" applyBorder="1" applyAlignment="1">
      <alignment wrapText="1"/>
    </xf>
    <xf numFmtId="1" fontId="11" fillId="0" borderId="182" xfId="0" applyNumberFormat="1" applyFont="1" applyFill="1" applyBorder="1" applyAlignment="1" applyProtection="1">
      <alignment horizontal="left" wrapText="1"/>
    </xf>
    <xf numFmtId="0" fontId="15" fillId="0" borderId="135" xfId="0" applyFont="1" applyBorder="1" applyAlignment="1">
      <alignment wrapText="1"/>
    </xf>
    <xf numFmtId="0" fontId="23" fillId="0" borderId="0"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1" fontId="11" fillId="0" borderId="190" xfId="0" applyNumberFormat="1" applyFont="1" applyFill="1" applyBorder="1" applyAlignment="1" applyProtection="1">
      <alignment horizontal="left" wrapText="1"/>
    </xf>
    <xf numFmtId="0" fontId="15" fillId="0" borderId="22" xfId="0" applyFont="1" applyBorder="1" applyAlignment="1">
      <alignment wrapText="1"/>
    </xf>
    <xf numFmtId="1" fontId="10" fillId="0" borderId="63" xfId="0" applyNumberFormat="1" applyFont="1" applyFill="1" applyBorder="1" applyAlignment="1" applyProtection="1">
      <alignment horizontal="left" wrapText="1"/>
    </xf>
    <xf numFmtId="0" fontId="0" fillId="0" borderId="64" xfId="0" applyBorder="1" applyAlignment="1">
      <alignment wrapText="1"/>
    </xf>
    <xf numFmtId="0" fontId="9" fillId="17" borderId="191" xfId="0" applyFont="1" applyFill="1" applyBorder="1" applyAlignment="1" applyProtection="1">
      <alignment horizontal="center"/>
    </xf>
    <xf numFmtId="0" fontId="9" fillId="17" borderId="192" xfId="0" applyFont="1" applyFill="1" applyBorder="1" applyAlignment="1" applyProtection="1">
      <alignment horizontal="center"/>
    </xf>
    <xf numFmtId="0" fontId="9" fillId="18" borderId="200" xfId="0" applyFont="1" applyFill="1" applyBorder="1" applyAlignment="1" applyProtection="1">
      <alignment horizontal="center"/>
    </xf>
    <xf numFmtId="0" fontId="9" fillId="18" borderId="201" xfId="0" applyFont="1" applyFill="1" applyBorder="1" applyAlignment="1" applyProtection="1">
      <alignment horizontal="center"/>
    </xf>
    <xf numFmtId="1" fontId="10" fillId="0" borderId="81" xfId="0" applyNumberFormat="1" applyFont="1" applyFill="1" applyBorder="1" applyAlignment="1" applyProtection="1">
      <alignment horizontal="left" wrapText="1"/>
    </xf>
    <xf numFmtId="1" fontId="10" fillId="0" borderId="115" xfId="0" applyNumberFormat="1" applyFont="1" applyFill="1" applyBorder="1" applyAlignment="1" applyProtection="1">
      <alignment horizontal="left" wrapText="1"/>
    </xf>
    <xf numFmtId="1" fontId="10" fillId="0" borderId="80" xfId="0" applyNumberFormat="1" applyFont="1" applyFill="1" applyBorder="1" applyAlignment="1" applyProtection="1">
      <alignment horizontal="left" wrapText="1"/>
    </xf>
    <xf numFmtId="0" fontId="4" fillId="0" borderId="93" xfId="0" applyFont="1" applyBorder="1" applyAlignment="1">
      <alignment horizontal="left"/>
    </xf>
    <xf numFmtId="0" fontId="4" fillId="0" borderId="161" xfId="0" applyFont="1" applyBorder="1" applyAlignment="1">
      <alignment horizontal="left"/>
    </xf>
    <xf numFmtId="0" fontId="4" fillId="0" borderId="94" xfId="0" applyFont="1" applyBorder="1" applyAlignment="1">
      <alignment horizontal="left"/>
    </xf>
    <xf numFmtId="0" fontId="4" fillId="0" borderId="90" xfId="0" applyFont="1" applyBorder="1" applyAlignment="1">
      <alignment horizontal="left"/>
    </xf>
    <xf numFmtId="0" fontId="4" fillId="0" borderId="160" xfId="0" applyFont="1" applyBorder="1" applyAlignment="1">
      <alignment horizontal="left"/>
    </xf>
    <xf numFmtId="0" fontId="4" fillId="0" borderId="91" xfId="0" applyFont="1" applyBorder="1" applyAlignment="1">
      <alignment horizontal="left"/>
    </xf>
    <xf numFmtId="4" fontId="4" fillId="7" borderId="167" xfId="0" applyNumberFormat="1" applyFont="1" applyFill="1" applyBorder="1" applyAlignment="1" applyProtection="1">
      <alignment horizontal="left"/>
      <protection locked="0"/>
    </xf>
    <xf numFmtId="4" fontId="4" fillId="7" borderId="168" xfId="0" applyNumberFormat="1" applyFont="1" applyFill="1" applyBorder="1" applyAlignment="1" applyProtection="1">
      <alignment horizontal="left"/>
      <protection locked="0"/>
    </xf>
    <xf numFmtId="0" fontId="4" fillId="0" borderId="86" xfId="0" applyFont="1" applyBorder="1" applyAlignment="1">
      <alignment horizontal="left"/>
    </xf>
    <xf numFmtId="0" fontId="4" fillId="0" borderId="189" xfId="0" applyFont="1" applyBorder="1" applyAlignment="1">
      <alignment horizontal="left"/>
    </xf>
    <xf numFmtId="0" fontId="4" fillId="0" borderId="87" xfId="0" applyFont="1" applyBorder="1" applyAlignment="1">
      <alignment horizontal="left"/>
    </xf>
    <xf numFmtId="164" fontId="4" fillId="0" borderId="208" xfId="0" applyNumberFormat="1" applyFont="1" applyFill="1" applyBorder="1" applyAlignment="1" applyProtection="1">
      <alignment horizontal="center" vertical="center"/>
    </xf>
    <xf numFmtId="164" fontId="4" fillId="0" borderId="209" xfId="0" applyNumberFormat="1" applyFont="1" applyFill="1" applyBorder="1" applyAlignment="1" applyProtection="1">
      <alignment horizontal="center" vertical="center"/>
    </xf>
    <xf numFmtId="164" fontId="4" fillId="0" borderId="206" xfId="0" applyNumberFormat="1" applyFont="1" applyFill="1" applyBorder="1" applyAlignment="1" applyProtection="1">
      <alignment horizontal="center" vertical="center"/>
    </xf>
    <xf numFmtId="164" fontId="4" fillId="0" borderId="207" xfId="0" applyNumberFormat="1" applyFont="1" applyFill="1" applyBorder="1" applyAlignment="1" applyProtection="1">
      <alignment horizontal="center" vertical="center"/>
    </xf>
    <xf numFmtId="0" fontId="4" fillId="7" borderId="203" xfId="0" applyFont="1" applyFill="1" applyBorder="1" applyAlignment="1" applyProtection="1">
      <alignment horizontal="left" vertical="center" indent="1"/>
      <protection locked="0"/>
    </xf>
    <xf numFmtId="0" fontId="4" fillId="7" borderId="204" xfId="0" applyFont="1" applyFill="1" applyBorder="1" applyAlignment="1" applyProtection="1">
      <alignment horizontal="left" vertical="center" indent="1"/>
      <protection locked="0"/>
    </xf>
    <xf numFmtId="0" fontId="5" fillId="0" borderId="183" xfId="0" applyFont="1" applyBorder="1" applyAlignment="1">
      <alignment horizontal="center" vertical="center" wrapText="1"/>
    </xf>
    <xf numFmtId="0" fontId="5" fillId="0" borderId="184" xfId="0" applyFont="1" applyBorder="1" applyAlignment="1">
      <alignment horizontal="center" vertical="center" wrapText="1"/>
    </xf>
    <xf numFmtId="0" fontId="5" fillId="0" borderId="185" xfId="0" applyFont="1" applyBorder="1" applyAlignment="1">
      <alignment horizontal="center" vertical="center" wrapText="1"/>
    </xf>
    <xf numFmtId="0" fontId="5" fillId="0" borderId="200" xfId="0" applyFont="1" applyBorder="1" applyAlignment="1">
      <alignment horizontal="center" vertical="center" wrapText="1"/>
    </xf>
    <xf numFmtId="0" fontId="5" fillId="0" borderId="201" xfId="0" applyFont="1" applyBorder="1" applyAlignment="1">
      <alignment horizontal="center" vertical="center" wrapText="1"/>
    </xf>
    <xf numFmtId="0" fontId="5" fillId="0" borderId="205" xfId="0" applyFont="1" applyBorder="1" applyAlignment="1">
      <alignment horizontal="center" vertical="center" wrapText="1"/>
    </xf>
    <xf numFmtId="165" fontId="5" fillId="7" borderId="186" xfId="0" applyNumberFormat="1" applyFont="1" applyFill="1" applyBorder="1" applyAlignment="1" applyProtection="1">
      <alignment horizontal="center"/>
      <protection locked="0"/>
    </xf>
    <xf numFmtId="165" fontId="5" fillId="7" borderId="187" xfId="0" applyNumberFormat="1" applyFont="1" applyFill="1" applyBorder="1" applyAlignment="1" applyProtection="1">
      <alignment horizontal="center"/>
      <protection locked="0"/>
    </xf>
    <xf numFmtId="165" fontId="5" fillId="7" borderId="21" xfId="0" applyNumberFormat="1" applyFont="1" applyFill="1" applyBorder="1" applyAlignment="1" applyProtection="1">
      <alignment horizontal="center"/>
      <protection locked="0"/>
    </xf>
    <xf numFmtId="0" fontId="3" fillId="2" borderId="170" xfId="0" applyFont="1" applyFill="1" applyBorder="1" applyAlignment="1" applyProtection="1">
      <alignment horizontal="center"/>
    </xf>
    <xf numFmtId="0" fontId="3" fillId="2" borderId="171" xfId="0" applyFont="1" applyFill="1" applyBorder="1" applyAlignment="1" applyProtection="1">
      <alignment horizontal="center"/>
    </xf>
    <xf numFmtId="0" fontId="3" fillId="2" borderId="172" xfId="0" applyFont="1" applyFill="1" applyBorder="1" applyAlignment="1" applyProtection="1">
      <alignment horizontal="center"/>
    </xf>
    <xf numFmtId="0" fontId="5" fillId="0" borderId="186" xfId="0" applyFont="1" applyFill="1" applyBorder="1" applyAlignment="1" applyProtection="1">
      <alignment horizontal="center"/>
    </xf>
    <xf numFmtId="0" fontId="5" fillId="0" borderId="187" xfId="0" applyFont="1" applyFill="1" applyBorder="1" applyAlignment="1" applyProtection="1">
      <alignment horizontal="center"/>
    </xf>
    <xf numFmtId="0" fontId="5" fillId="0" borderId="21" xfId="0" applyFont="1" applyFill="1" applyBorder="1" applyAlignment="1" applyProtection="1">
      <alignment horizontal="center"/>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21" fillId="0" borderId="0" xfId="1" applyFont="1" applyBorder="1" applyAlignment="1" applyProtection="1">
      <alignment horizontal="center"/>
    </xf>
    <xf numFmtId="0" fontId="19" fillId="0" borderId="0" xfId="0" applyFont="1" applyFill="1" applyBorder="1" applyAlignment="1">
      <alignment horizontal="center"/>
    </xf>
    <xf numFmtId="165" fontId="5" fillId="0" borderId="186" xfId="0" applyNumberFormat="1" applyFont="1" applyFill="1" applyBorder="1" applyAlignment="1" applyProtection="1">
      <alignment horizontal="center"/>
    </xf>
    <xf numFmtId="165" fontId="5" fillId="0" borderId="187" xfId="0" applyNumberFormat="1" applyFont="1" applyFill="1" applyBorder="1" applyAlignment="1" applyProtection="1">
      <alignment horizontal="center"/>
    </xf>
    <xf numFmtId="165" fontId="5" fillId="0" borderId="21" xfId="0" applyNumberFormat="1" applyFont="1" applyFill="1" applyBorder="1" applyAlignment="1" applyProtection="1">
      <alignment horizontal="center"/>
    </xf>
    <xf numFmtId="0" fontId="4" fillId="0" borderId="0" xfId="0" applyFont="1" applyAlignment="1">
      <alignment horizontal="left" vertical="center" wrapText="1"/>
    </xf>
    <xf numFmtId="0" fontId="19" fillId="2" borderId="0" xfId="0" applyFont="1" applyFill="1" applyBorder="1" applyAlignment="1" applyProtection="1">
      <alignment horizontal="center"/>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horizontal="justify" vertical="top" wrapText="1"/>
    </xf>
    <xf numFmtId="0" fontId="0" fillId="0" borderId="0"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0" borderId="0" xfId="0" applyFont="1" applyAlignment="1">
      <alignment horizontal="left" vertical="center" wrapText="1"/>
    </xf>
    <xf numFmtId="164" fontId="4" fillId="0" borderId="88" xfId="0" applyNumberFormat="1" applyFont="1" applyFill="1" applyBorder="1" applyAlignment="1" applyProtection="1">
      <alignment horizontal="center" vertical="center"/>
    </xf>
    <xf numFmtId="164" fontId="4" fillId="0" borderId="95" xfId="0" applyNumberFormat="1" applyFont="1" applyFill="1" applyBorder="1" applyAlignment="1" applyProtection="1">
      <alignment horizontal="center" vertical="center"/>
    </xf>
    <xf numFmtId="164" fontId="4" fillId="0" borderId="89" xfId="0" applyNumberFormat="1" applyFont="1" applyFill="1" applyBorder="1" applyAlignment="1" applyProtection="1">
      <alignment horizontal="center" vertical="center"/>
    </xf>
    <xf numFmtId="164" fontId="4" fillId="0" borderId="96" xfId="0" applyNumberFormat="1" applyFont="1" applyFill="1" applyBorder="1" applyAlignment="1" applyProtection="1">
      <alignment horizontal="center" vertical="center"/>
    </xf>
    <xf numFmtId="0" fontId="4" fillId="7" borderId="210" xfId="0" applyFont="1" applyFill="1" applyBorder="1" applyAlignment="1" applyProtection="1">
      <alignment horizontal="left" vertical="center" indent="1"/>
      <protection locked="0"/>
    </xf>
    <xf numFmtId="0" fontId="4" fillId="7" borderId="211" xfId="0" applyFont="1" applyFill="1" applyBorder="1" applyAlignment="1" applyProtection="1">
      <alignment horizontal="left" vertical="center" indent="1"/>
      <protection locked="0"/>
    </xf>
    <xf numFmtId="0" fontId="5" fillId="0" borderId="0" xfId="0" applyFont="1" applyFill="1" applyBorder="1" applyAlignment="1">
      <alignment horizontal="center"/>
    </xf>
    <xf numFmtId="0" fontId="4" fillId="0" borderId="210" xfId="0" applyFont="1" applyFill="1" applyBorder="1" applyAlignment="1" applyProtection="1">
      <alignment horizontal="left" vertical="center" indent="1"/>
    </xf>
    <xf numFmtId="0" fontId="4" fillId="0" borderId="211" xfId="0" applyFont="1" applyFill="1" applyBorder="1" applyAlignment="1" applyProtection="1">
      <alignment horizontal="left" vertical="center" indent="1"/>
    </xf>
    <xf numFmtId="0" fontId="5" fillId="0" borderId="0" xfId="0" applyFont="1" applyAlignment="1">
      <alignment horizontal="center" vertical="center" wrapText="1"/>
    </xf>
    <xf numFmtId="0" fontId="3" fillId="2" borderId="183" xfId="0" applyFont="1" applyFill="1" applyBorder="1" applyAlignment="1" applyProtection="1">
      <alignment horizontal="center"/>
    </xf>
    <xf numFmtId="0" fontId="3" fillId="2" borderId="184" xfId="0" applyFont="1" applyFill="1" applyBorder="1" applyAlignment="1" applyProtection="1">
      <alignment horizontal="center"/>
    </xf>
    <xf numFmtId="0" fontId="3" fillId="2" borderId="185" xfId="0" applyFont="1" applyFill="1" applyBorder="1" applyAlignment="1" applyProtection="1">
      <alignment horizontal="center"/>
    </xf>
    <xf numFmtId="0" fontId="4" fillId="7" borderId="210" xfId="0" applyFont="1" applyFill="1" applyBorder="1" applyAlignment="1" applyProtection="1">
      <alignment horizontal="left" vertical="center" indent="1"/>
    </xf>
    <xf numFmtId="0" fontId="4" fillId="7" borderId="211" xfId="0" applyFont="1" applyFill="1" applyBorder="1" applyAlignment="1" applyProtection="1">
      <alignment horizontal="left" vertical="center" indent="1"/>
    </xf>
    <xf numFmtId="0" fontId="5" fillId="0" borderId="210" xfId="0" applyFont="1" applyFill="1" applyBorder="1" applyAlignment="1" applyProtection="1">
      <alignment horizontal="left" vertical="center"/>
    </xf>
    <xf numFmtId="0" fontId="5" fillId="0" borderId="211" xfId="0" applyFont="1" applyFill="1" applyBorder="1" applyAlignment="1" applyProtection="1">
      <alignment horizontal="left" vertical="center"/>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cellXfs>
  <cellStyles count="2">
    <cellStyle name="Hyperlink" xfId="1" builtinId="8"/>
    <cellStyle name="Normal" xfId="0" builtinId="0"/>
  </cellStyles>
  <dxfs count="48">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condense val="0"/>
        <extend val="0"/>
        <color indexed="8"/>
      </font>
      <fill>
        <patternFill>
          <bgColor indexed="32"/>
        </patternFill>
      </fill>
    </dxf>
    <dxf>
      <font>
        <condense val="0"/>
        <extend val="0"/>
        <color indexed="8"/>
      </font>
      <fill>
        <patternFill>
          <bgColor indexed="32"/>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i val="0"/>
        <condense val="0"/>
        <extend val="0"/>
        <color indexed="8"/>
      </font>
      <fill>
        <patternFill>
          <bgColor indexed="32"/>
        </patternFill>
      </fill>
    </dxf>
    <dxf>
      <font>
        <b/>
        <i val="0"/>
        <condense val="0"/>
        <extend val="0"/>
        <color indexed="8"/>
      </font>
      <fill>
        <patternFill>
          <bgColor indexed="32"/>
        </patternFill>
      </fill>
    </dxf>
    <dxf>
      <font>
        <b/>
        <i val="0"/>
        <condense val="0"/>
        <extend val="0"/>
        <color indexed="8"/>
      </font>
      <fill>
        <patternFill>
          <bgColor indexed="50"/>
        </patternFill>
      </fill>
    </dxf>
    <dxf>
      <fill>
        <patternFill>
          <bgColor indexed="8"/>
        </patternFill>
      </fill>
    </dxf>
    <dxf>
      <fill>
        <patternFill>
          <bgColor indexed="8"/>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b/>
        <i val="0"/>
        <color indexed="8"/>
        <name val="Cambria"/>
        <scheme val="none"/>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val="0"/>
        <i val="0"/>
      </font>
      <fill>
        <patternFill>
          <bgColor theme="9" tint="-0.24994659260841701"/>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Input - Monthly P&amp;L'!A1"/><Relationship Id="rId13" Type="http://schemas.openxmlformats.org/officeDocument/2006/relationships/hyperlink" Target="#'Cash Flow'!A1"/><Relationship Id="rId18" Type="http://schemas.openxmlformats.org/officeDocument/2006/relationships/hyperlink" Target="#Output!A1"/><Relationship Id="rId3" Type="http://schemas.openxmlformats.org/officeDocument/2006/relationships/hyperlink" Target="#Modules!A1"/><Relationship Id="rId7" Type="http://schemas.openxmlformats.org/officeDocument/2006/relationships/hyperlink" Target="#'Input - Monthly P&amp;L'!A1"/><Relationship Id="rId12" Type="http://schemas.openxmlformats.org/officeDocument/2006/relationships/hyperlink" Target="#'Balance Sheet'!A1"/><Relationship Id="rId17" Type="http://schemas.openxmlformats.org/officeDocument/2006/relationships/hyperlink" Target="#Output!A1"/><Relationship Id="rId2" Type="http://schemas.openxmlformats.org/officeDocument/2006/relationships/hyperlink" Target="#Modules!A1"/><Relationship Id="rId16" Type="http://schemas.openxmlformats.org/officeDocument/2006/relationships/hyperlink" Target="#Output!A1"/><Relationship Id="rId1" Type="http://schemas.openxmlformats.org/officeDocument/2006/relationships/hyperlink" Target="#Modules!A1"/><Relationship Id="rId6" Type="http://schemas.openxmlformats.org/officeDocument/2006/relationships/hyperlink" Target="#'Input - Annual P&amp;L'!A1"/><Relationship Id="rId11" Type="http://schemas.openxmlformats.org/officeDocument/2006/relationships/hyperlink" Target="#'Balance Sheet'!A1"/><Relationship Id="rId5" Type="http://schemas.openxmlformats.org/officeDocument/2006/relationships/hyperlink" Target="#'Input - Annual P&amp;L'!A1"/><Relationship Id="rId15" Type="http://schemas.openxmlformats.org/officeDocument/2006/relationships/hyperlink" Target="#'Cash Flow'!A1"/><Relationship Id="rId10" Type="http://schemas.openxmlformats.org/officeDocument/2006/relationships/hyperlink" Target="#'Balance Sheet'!A1"/><Relationship Id="rId4" Type="http://schemas.openxmlformats.org/officeDocument/2006/relationships/hyperlink" Target="#'Input - Annual P&amp;L'!A1"/><Relationship Id="rId9" Type="http://schemas.openxmlformats.org/officeDocument/2006/relationships/hyperlink" Target="#'Input - Monthly P&amp;L'!A1"/><Relationship Id="rId14" Type="http://schemas.openxmlformats.org/officeDocument/2006/relationships/hyperlink" Target="#'Cash Flow'!A1"/></Relationships>
</file>

<file path=xl/drawings/_rels/drawing2.xml.rels><?xml version="1.0" encoding="UTF-8" standalone="yes"?>
<Relationships xmlns="http://schemas.openxmlformats.org/package/2006/relationships"><Relationship Id="rId8" Type="http://schemas.openxmlformats.org/officeDocument/2006/relationships/hyperlink" Target="#Output!A1"/><Relationship Id="rId13" Type="http://schemas.openxmlformats.org/officeDocument/2006/relationships/hyperlink" Target="#Output!A1"/><Relationship Id="rId18" Type="http://schemas.openxmlformats.org/officeDocument/2006/relationships/hyperlink" Target="#Switchboard!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17" Type="http://schemas.openxmlformats.org/officeDocument/2006/relationships/hyperlink" Target="#Switchboard!A1"/><Relationship Id="rId2" Type="http://schemas.openxmlformats.org/officeDocument/2006/relationships/hyperlink" Target="#Output!A1"/><Relationship Id="rId16" Type="http://schemas.openxmlformats.org/officeDocument/2006/relationships/hyperlink" Target="#Switchboard!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5" Type="http://schemas.openxmlformats.org/officeDocument/2006/relationships/hyperlink" Target="#Output!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 Id="rId14" Type="http://schemas.openxmlformats.org/officeDocument/2006/relationships/hyperlink" Target="#Output!A1"/></Relationships>
</file>

<file path=xl/drawings/_rels/drawing3.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4.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5.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6.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7.xml.rels><?xml version="1.0" encoding="UTF-8" standalone="yes"?>
<Relationships xmlns="http://schemas.openxmlformats.org/package/2006/relationships"><Relationship Id="rId8" Type="http://schemas.openxmlformats.org/officeDocument/2006/relationships/hyperlink" Target="#Switchboard!A1"/><Relationship Id="rId3" Type="http://schemas.openxmlformats.org/officeDocument/2006/relationships/hyperlink" Target="#Switchboard!A1"/><Relationship Id="rId7" Type="http://schemas.openxmlformats.org/officeDocument/2006/relationships/hyperlink" Target="#Switchboard!A1"/><Relationship Id="rId2" Type="http://schemas.openxmlformats.org/officeDocument/2006/relationships/hyperlink" Target="#Switchboard!A1"/><Relationship Id="rId1" Type="http://schemas.openxmlformats.org/officeDocument/2006/relationships/hyperlink" Target="#Switchboard!A1"/><Relationship Id="rId6" Type="http://schemas.openxmlformats.org/officeDocument/2006/relationships/hyperlink" Target="#Switchboard!A1"/><Relationship Id="rId5"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Switchboard!A1"/></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38100</xdr:colOff>
      <xdr:row>21</xdr:row>
      <xdr:rowOff>116205</xdr:rowOff>
    </xdr:from>
    <xdr:to>
      <xdr:col>6</xdr:col>
      <xdr:colOff>561975</xdr:colOff>
      <xdr:row>24</xdr:row>
      <xdr:rowOff>87630</xdr:rowOff>
    </xdr:to>
    <xdr:grpSp>
      <xdr:nvGrpSpPr>
        <xdr:cNvPr id="25" name="Group 24"/>
        <xdr:cNvGrpSpPr/>
      </xdr:nvGrpSpPr>
      <xdr:grpSpPr>
        <a:xfrm>
          <a:off x="2276475" y="3669030"/>
          <a:ext cx="3200400" cy="457200"/>
          <a:chOff x="3943350" y="3143250"/>
          <a:chExt cx="3200400" cy="457200"/>
        </a:xfrm>
        <a:effectLst>
          <a:outerShdw blurRad="50800" dist="38100" dir="2700000" algn="tl" rotWithShape="0">
            <a:prstClr val="black">
              <a:alpha val="40000"/>
            </a:prstClr>
          </a:outerShdw>
        </a:effectLst>
      </xdr:grpSpPr>
      <xdr:sp macro="" textlink="">
        <xdr:nvSpPr>
          <xdr:cNvPr id="6152" name="AutoShape 8">
            <a:hlinkClick xmlns:r="http://schemas.openxmlformats.org/officeDocument/2006/relationships" r:id="rId1"/>
          </xdr:cNvPr>
          <xdr:cNvSpPr>
            <a:spLocks noChangeArrowheads="1"/>
          </xdr:cNvSpPr>
        </xdr:nvSpPr>
        <xdr:spPr bwMode="auto">
          <a:xfrm>
            <a:off x="3943350" y="3143250"/>
            <a:ext cx="3200400" cy="457200"/>
          </a:xfrm>
          <a:prstGeom prst="roundRect">
            <a:avLst>
              <a:gd name="adj" fmla="val 16667"/>
            </a:avLst>
          </a:prstGeom>
          <a:solidFill>
            <a:srgbClr val="FF99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INPUT - MODULES</a:t>
            </a:r>
          </a:p>
        </xdr:txBody>
      </xdr:sp>
      <xdr:sp macro="" textlink="">
        <xdr:nvSpPr>
          <xdr:cNvPr id="6153" name="Oval 9">
            <a:hlinkClick xmlns:r="http://schemas.openxmlformats.org/officeDocument/2006/relationships" r:id="rId2"/>
          </xdr:cNvPr>
          <xdr:cNvSpPr>
            <a:spLocks noChangeArrowheads="1"/>
          </xdr:cNvSpPr>
        </xdr:nvSpPr>
        <xdr:spPr bwMode="auto">
          <a:xfrm>
            <a:off x="4010025" y="3181350"/>
            <a:ext cx="409575" cy="342900"/>
          </a:xfrm>
          <a:prstGeom prst="ellipse">
            <a:avLst/>
          </a:prstGeom>
          <a:solidFill>
            <a:srgbClr val="FFFFFF"/>
          </a:solidFill>
          <a:ln w="9525">
            <a:solidFill>
              <a:srgbClr val="969696"/>
            </a:solidFill>
            <a:round/>
            <a:headEnd/>
            <a:tailEnd/>
          </a:ln>
        </xdr:spPr>
      </xdr:sp>
      <xdr:sp macro="" textlink="">
        <xdr:nvSpPr>
          <xdr:cNvPr id="6154" name="AutoShape 10">
            <a:hlinkClick xmlns:r="http://schemas.openxmlformats.org/officeDocument/2006/relationships" r:id="rId3"/>
          </xdr:cNvPr>
          <xdr:cNvSpPr>
            <a:spLocks noChangeArrowheads="1"/>
          </xdr:cNvSpPr>
        </xdr:nvSpPr>
        <xdr:spPr bwMode="auto">
          <a:xfrm>
            <a:off x="4067175" y="3295650"/>
            <a:ext cx="304800" cy="133350"/>
          </a:xfrm>
          <a:prstGeom prst="rightArrow">
            <a:avLst>
              <a:gd name="adj1" fmla="val 50000"/>
              <a:gd name="adj2" fmla="val 57143"/>
            </a:avLst>
          </a:prstGeom>
          <a:solidFill>
            <a:srgbClr val="FF9900"/>
          </a:solidFill>
          <a:ln w="9525">
            <a:solidFill>
              <a:srgbClr val="000000"/>
            </a:solidFill>
            <a:miter lim="800000"/>
            <a:headEnd/>
            <a:tailEnd/>
          </a:ln>
        </xdr:spPr>
      </xdr:sp>
    </xdr:grpSp>
    <xdr:clientData/>
  </xdr:twoCellAnchor>
  <xdr:twoCellAnchor>
    <xdr:from>
      <xdr:col>4</xdr:col>
      <xdr:colOff>38100</xdr:colOff>
      <xdr:row>26</xdr:row>
      <xdr:rowOff>53340</xdr:rowOff>
    </xdr:from>
    <xdr:to>
      <xdr:col>6</xdr:col>
      <xdr:colOff>561975</xdr:colOff>
      <xdr:row>28</xdr:row>
      <xdr:rowOff>186690</xdr:rowOff>
    </xdr:to>
    <xdr:grpSp>
      <xdr:nvGrpSpPr>
        <xdr:cNvPr id="24" name="Group 23"/>
        <xdr:cNvGrpSpPr/>
      </xdr:nvGrpSpPr>
      <xdr:grpSpPr>
        <a:xfrm>
          <a:off x="2276475" y="4415790"/>
          <a:ext cx="3200400" cy="457200"/>
          <a:chOff x="3943350" y="3724275"/>
          <a:chExt cx="3200400" cy="457200"/>
        </a:xfrm>
        <a:effectLst>
          <a:outerShdw blurRad="50800" dist="38100" dir="2700000" algn="tl" rotWithShape="0">
            <a:prstClr val="black">
              <a:alpha val="40000"/>
            </a:prstClr>
          </a:outerShdw>
        </a:effectLst>
      </xdr:grpSpPr>
      <xdr:sp macro="" textlink="">
        <xdr:nvSpPr>
          <xdr:cNvPr id="6155" name="AutoShape 11">
            <a:hlinkClick xmlns:r="http://schemas.openxmlformats.org/officeDocument/2006/relationships" r:id="rId4"/>
          </xdr:cNvPr>
          <xdr:cNvSpPr>
            <a:spLocks noChangeArrowheads="1"/>
          </xdr:cNvSpPr>
        </xdr:nvSpPr>
        <xdr:spPr bwMode="auto">
          <a:xfrm>
            <a:off x="3943350" y="3724275"/>
            <a:ext cx="3200400" cy="457200"/>
          </a:xfrm>
          <a:prstGeom prst="roundRect">
            <a:avLst>
              <a:gd name="adj" fmla="val 16667"/>
            </a:avLst>
          </a:prstGeom>
          <a:solidFill>
            <a:srgbClr val="FFFF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ANNUAL P&amp;L</a:t>
            </a:r>
          </a:p>
        </xdr:txBody>
      </xdr:sp>
      <xdr:sp macro="" textlink="">
        <xdr:nvSpPr>
          <xdr:cNvPr id="6156" name="Oval 12">
            <a:hlinkClick xmlns:r="http://schemas.openxmlformats.org/officeDocument/2006/relationships" r:id="rId5"/>
          </xdr:cNvPr>
          <xdr:cNvSpPr>
            <a:spLocks noChangeArrowheads="1"/>
          </xdr:cNvSpPr>
        </xdr:nvSpPr>
        <xdr:spPr bwMode="auto">
          <a:xfrm>
            <a:off x="4010025" y="3762375"/>
            <a:ext cx="409575" cy="342900"/>
          </a:xfrm>
          <a:prstGeom prst="ellipse">
            <a:avLst/>
          </a:prstGeom>
          <a:solidFill>
            <a:srgbClr val="FFFFFF"/>
          </a:solidFill>
          <a:ln w="9525">
            <a:solidFill>
              <a:srgbClr val="969696"/>
            </a:solidFill>
            <a:round/>
            <a:headEnd/>
            <a:tailEnd/>
          </a:ln>
        </xdr:spPr>
      </xdr:sp>
      <xdr:sp macro="" textlink="">
        <xdr:nvSpPr>
          <xdr:cNvPr id="6157" name="AutoShape 13">
            <a:hlinkClick xmlns:r="http://schemas.openxmlformats.org/officeDocument/2006/relationships" r:id="rId6"/>
          </xdr:cNvPr>
          <xdr:cNvSpPr>
            <a:spLocks noChangeArrowheads="1"/>
          </xdr:cNvSpPr>
        </xdr:nvSpPr>
        <xdr:spPr bwMode="auto">
          <a:xfrm>
            <a:off x="4067175" y="3876675"/>
            <a:ext cx="304800" cy="133350"/>
          </a:xfrm>
          <a:prstGeom prst="rightArrow">
            <a:avLst>
              <a:gd name="adj1" fmla="val 50000"/>
              <a:gd name="adj2" fmla="val 57143"/>
            </a:avLst>
          </a:prstGeom>
          <a:solidFill>
            <a:srgbClr val="FFFF00"/>
          </a:solidFill>
          <a:ln w="9525">
            <a:solidFill>
              <a:srgbClr val="000000"/>
            </a:solidFill>
            <a:miter lim="800000"/>
            <a:headEnd/>
            <a:tailEnd/>
          </a:ln>
        </xdr:spPr>
      </xdr:sp>
    </xdr:grpSp>
    <xdr:clientData/>
  </xdr:twoCellAnchor>
  <xdr:twoCellAnchor>
    <xdr:from>
      <xdr:col>4</xdr:col>
      <xdr:colOff>38100</xdr:colOff>
      <xdr:row>28</xdr:row>
      <xdr:rowOff>476250</xdr:rowOff>
    </xdr:from>
    <xdr:to>
      <xdr:col>6</xdr:col>
      <xdr:colOff>561975</xdr:colOff>
      <xdr:row>31</xdr:row>
      <xdr:rowOff>104775</xdr:rowOff>
    </xdr:to>
    <xdr:grpSp>
      <xdr:nvGrpSpPr>
        <xdr:cNvPr id="23" name="Group 22"/>
        <xdr:cNvGrpSpPr/>
      </xdr:nvGrpSpPr>
      <xdr:grpSpPr>
        <a:xfrm>
          <a:off x="2276475" y="5162550"/>
          <a:ext cx="3200400" cy="457200"/>
          <a:chOff x="3943350" y="4305300"/>
          <a:chExt cx="3200400" cy="457200"/>
        </a:xfrm>
        <a:effectLst>
          <a:outerShdw blurRad="50800" dist="38100" dir="2700000" algn="tl" rotWithShape="0">
            <a:prstClr val="black">
              <a:alpha val="40000"/>
            </a:prstClr>
          </a:outerShdw>
        </a:effectLst>
      </xdr:grpSpPr>
      <xdr:sp macro="" textlink="">
        <xdr:nvSpPr>
          <xdr:cNvPr id="6158" name="AutoShape 14">
            <a:hlinkClick xmlns:r="http://schemas.openxmlformats.org/officeDocument/2006/relationships" r:id="rId7"/>
          </xdr:cNvPr>
          <xdr:cNvSpPr>
            <a:spLocks noChangeArrowheads="1"/>
          </xdr:cNvSpPr>
        </xdr:nvSpPr>
        <xdr:spPr bwMode="auto">
          <a:xfrm>
            <a:off x="3943350" y="4305300"/>
            <a:ext cx="3200400" cy="457200"/>
          </a:xfrm>
          <a:prstGeom prst="roundRect">
            <a:avLst>
              <a:gd name="adj" fmla="val 16667"/>
            </a:avLst>
          </a:prstGeom>
          <a:solidFill>
            <a:srgbClr val="00CC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P&amp;L</a:t>
            </a:r>
          </a:p>
        </xdr:txBody>
      </xdr:sp>
      <xdr:sp macro="" textlink="">
        <xdr:nvSpPr>
          <xdr:cNvPr id="6159" name="Oval 15">
            <a:hlinkClick xmlns:r="http://schemas.openxmlformats.org/officeDocument/2006/relationships" r:id="rId8"/>
          </xdr:cNvPr>
          <xdr:cNvSpPr>
            <a:spLocks noChangeArrowheads="1"/>
          </xdr:cNvSpPr>
        </xdr:nvSpPr>
        <xdr:spPr bwMode="auto">
          <a:xfrm>
            <a:off x="4010025" y="4343400"/>
            <a:ext cx="409575" cy="342900"/>
          </a:xfrm>
          <a:prstGeom prst="ellipse">
            <a:avLst/>
          </a:prstGeom>
          <a:solidFill>
            <a:srgbClr val="FFFFFF"/>
          </a:solidFill>
          <a:ln w="9525">
            <a:solidFill>
              <a:srgbClr val="969696"/>
            </a:solidFill>
            <a:round/>
            <a:headEnd/>
            <a:tailEnd/>
          </a:ln>
        </xdr:spPr>
      </xdr:sp>
      <xdr:sp macro="" textlink="">
        <xdr:nvSpPr>
          <xdr:cNvPr id="6160" name="AutoShape 16">
            <a:hlinkClick xmlns:r="http://schemas.openxmlformats.org/officeDocument/2006/relationships" r:id="rId9"/>
          </xdr:cNvPr>
          <xdr:cNvSpPr>
            <a:spLocks noChangeArrowheads="1"/>
          </xdr:cNvSpPr>
        </xdr:nvSpPr>
        <xdr:spPr bwMode="auto">
          <a:xfrm>
            <a:off x="4067175" y="4457700"/>
            <a:ext cx="304800" cy="133350"/>
          </a:xfrm>
          <a:prstGeom prst="rightArrow">
            <a:avLst>
              <a:gd name="adj1" fmla="val 50000"/>
              <a:gd name="adj2" fmla="val 57143"/>
            </a:avLst>
          </a:prstGeom>
          <a:solidFill>
            <a:srgbClr val="00CCFF"/>
          </a:solidFill>
          <a:ln w="9525">
            <a:solidFill>
              <a:srgbClr val="000000"/>
            </a:solidFill>
            <a:miter lim="800000"/>
            <a:headEnd/>
            <a:tailEnd/>
          </a:ln>
        </xdr:spPr>
      </xdr:sp>
    </xdr:grpSp>
    <xdr:clientData/>
  </xdr:twoCellAnchor>
  <xdr:twoCellAnchor>
    <xdr:from>
      <xdr:col>8</xdr:col>
      <xdr:colOff>571500</xdr:colOff>
      <xdr:row>21</xdr:row>
      <xdr:rowOff>116205</xdr:rowOff>
    </xdr:from>
    <xdr:to>
      <xdr:col>17</xdr:col>
      <xdr:colOff>676275</xdr:colOff>
      <xdr:row>24</xdr:row>
      <xdr:rowOff>87630</xdr:rowOff>
    </xdr:to>
    <xdr:grpSp>
      <xdr:nvGrpSpPr>
        <xdr:cNvPr id="22" name="Group 21"/>
        <xdr:cNvGrpSpPr/>
      </xdr:nvGrpSpPr>
      <xdr:grpSpPr>
        <a:xfrm>
          <a:off x="6724650" y="3669030"/>
          <a:ext cx="3200400" cy="457200"/>
          <a:chOff x="3943350" y="4895850"/>
          <a:chExt cx="3200400" cy="457200"/>
        </a:xfrm>
        <a:effectLst>
          <a:outerShdw blurRad="50800" dist="38100" dir="2700000" algn="tl" rotWithShape="0">
            <a:prstClr val="black">
              <a:alpha val="40000"/>
            </a:prstClr>
          </a:outerShdw>
        </a:effectLst>
      </xdr:grpSpPr>
      <xdr:sp macro="" textlink="">
        <xdr:nvSpPr>
          <xdr:cNvPr id="6161" name="AutoShape 17">
            <a:hlinkClick xmlns:r="http://schemas.openxmlformats.org/officeDocument/2006/relationships" r:id="rId10"/>
          </xdr:cNvPr>
          <xdr:cNvSpPr>
            <a:spLocks noChangeArrowheads="1"/>
          </xdr:cNvSpPr>
        </xdr:nvSpPr>
        <xdr:spPr bwMode="auto">
          <a:xfrm>
            <a:off x="3943350" y="4895850"/>
            <a:ext cx="3200400" cy="457200"/>
          </a:xfrm>
          <a:prstGeom prst="roundRect">
            <a:avLst>
              <a:gd name="adj" fmla="val 16667"/>
            </a:avLst>
          </a:prstGeom>
          <a:solidFill>
            <a:srgbClr val="6699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BALANCE SHEET</a:t>
            </a:r>
          </a:p>
        </xdr:txBody>
      </xdr:sp>
      <xdr:sp macro="" textlink="">
        <xdr:nvSpPr>
          <xdr:cNvPr id="6162" name="Oval 18">
            <a:hlinkClick xmlns:r="http://schemas.openxmlformats.org/officeDocument/2006/relationships" r:id="rId11"/>
          </xdr:cNvPr>
          <xdr:cNvSpPr>
            <a:spLocks noChangeArrowheads="1"/>
          </xdr:cNvSpPr>
        </xdr:nvSpPr>
        <xdr:spPr bwMode="auto">
          <a:xfrm>
            <a:off x="4010025" y="4933950"/>
            <a:ext cx="409575" cy="342900"/>
          </a:xfrm>
          <a:prstGeom prst="ellipse">
            <a:avLst/>
          </a:prstGeom>
          <a:solidFill>
            <a:srgbClr val="FFFFFF"/>
          </a:solidFill>
          <a:ln w="9525">
            <a:solidFill>
              <a:srgbClr val="969696"/>
            </a:solidFill>
            <a:round/>
            <a:headEnd/>
            <a:tailEnd/>
          </a:ln>
        </xdr:spPr>
      </xdr:sp>
      <xdr:sp macro="" textlink="">
        <xdr:nvSpPr>
          <xdr:cNvPr id="6163" name="AutoShape 19">
            <a:hlinkClick xmlns:r="http://schemas.openxmlformats.org/officeDocument/2006/relationships" r:id="rId12"/>
          </xdr:cNvPr>
          <xdr:cNvSpPr>
            <a:spLocks noChangeArrowheads="1"/>
          </xdr:cNvSpPr>
        </xdr:nvSpPr>
        <xdr:spPr bwMode="auto">
          <a:xfrm>
            <a:off x="4067175" y="5048250"/>
            <a:ext cx="304800" cy="133350"/>
          </a:xfrm>
          <a:prstGeom prst="rightArrow">
            <a:avLst>
              <a:gd name="adj1" fmla="val 50000"/>
              <a:gd name="adj2" fmla="val 57143"/>
            </a:avLst>
          </a:prstGeom>
          <a:solidFill>
            <a:srgbClr val="3399FF"/>
          </a:solidFill>
          <a:ln w="9525">
            <a:solidFill>
              <a:srgbClr val="000000"/>
            </a:solidFill>
            <a:miter lim="800000"/>
            <a:headEnd/>
            <a:tailEnd/>
          </a:ln>
        </xdr:spPr>
      </xdr:sp>
    </xdr:grpSp>
    <xdr:clientData/>
  </xdr:twoCellAnchor>
  <xdr:twoCellAnchor>
    <xdr:from>
      <xdr:col>8</xdr:col>
      <xdr:colOff>571500</xdr:colOff>
      <xdr:row>26</xdr:row>
      <xdr:rowOff>53340</xdr:rowOff>
    </xdr:from>
    <xdr:to>
      <xdr:col>17</xdr:col>
      <xdr:colOff>676275</xdr:colOff>
      <xdr:row>28</xdr:row>
      <xdr:rowOff>186690</xdr:rowOff>
    </xdr:to>
    <xdr:grpSp>
      <xdr:nvGrpSpPr>
        <xdr:cNvPr id="21" name="Group 20"/>
        <xdr:cNvGrpSpPr/>
      </xdr:nvGrpSpPr>
      <xdr:grpSpPr>
        <a:xfrm>
          <a:off x="6724650" y="4415790"/>
          <a:ext cx="3200400" cy="457200"/>
          <a:chOff x="3943350" y="5476875"/>
          <a:chExt cx="3200400" cy="457200"/>
        </a:xfrm>
        <a:effectLst>
          <a:outerShdw blurRad="50800" dist="38100" dir="2700000" algn="tl" rotWithShape="0">
            <a:prstClr val="black">
              <a:alpha val="40000"/>
            </a:prstClr>
          </a:outerShdw>
        </a:effectLst>
      </xdr:grpSpPr>
      <xdr:sp macro="" textlink="">
        <xdr:nvSpPr>
          <xdr:cNvPr id="6164" name="AutoShape 20">
            <a:hlinkClick xmlns:r="http://schemas.openxmlformats.org/officeDocument/2006/relationships" r:id="rId13"/>
          </xdr:cNvPr>
          <xdr:cNvSpPr>
            <a:spLocks noChangeArrowheads="1"/>
          </xdr:cNvSpPr>
        </xdr:nvSpPr>
        <xdr:spPr bwMode="auto">
          <a:xfrm>
            <a:off x="3943350" y="5476875"/>
            <a:ext cx="3200400" cy="457200"/>
          </a:xfrm>
          <a:prstGeom prst="roundRect">
            <a:avLst>
              <a:gd name="adj" fmla="val 16667"/>
            </a:avLst>
          </a:prstGeom>
          <a:solidFill>
            <a:srgbClr val="3366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FFFFFF"/>
                </a:solidFill>
                <a:latin typeface="Times New Roman"/>
                <a:cs typeface="Times New Roman"/>
              </a:rPr>
              <a:t>   INPUT -ANNUAL CASH FLOW</a:t>
            </a:r>
          </a:p>
        </xdr:txBody>
      </xdr:sp>
      <xdr:sp macro="" textlink="">
        <xdr:nvSpPr>
          <xdr:cNvPr id="6165" name="Oval 21">
            <a:hlinkClick xmlns:r="http://schemas.openxmlformats.org/officeDocument/2006/relationships" r:id="rId14"/>
          </xdr:cNvPr>
          <xdr:cNvSpPr>
            <a:spLocks noChangeArrowheads="1"/>
          </xdr:cNvSpPr>
        </xdr:nvSpPr>
        <xdr:spPr bwMode="auto">
          <a:xfrm>
            <a:off x="4010025" y="5514975"/>
            <a:ext cx="409575" cy="342900"/>
          </a:xfrm>
          <a:prstGeom prst="ellipse">
            <a:avLst/>
          </a:prstGeom>
          <a:solidFill>
            <a:srgbClr val="FFFFFF"/>
          </a:solidFill>
          <a:ln w="9525">
            <a:solidFill>
              <a:srgbClr val="969696"/>
            </a:solidFill>
            <a:round/>
            <a:headEnd/>
            <a:tailEnd/>
          </a:ln>
        </xdr:spPr>
      </xdr:sp>
      <xdr:sp macro="" textlink="">
        <xdr:nvSpPr>
          <xdr:cNvPr id="6166" name="AutoShape 22">
            <a:hlinkClick xmlns:r="http://schemas.openxmlformats.org/officeDocument/2006/relationships" r:id="rId15"/>
          </xdr:cNvPr>
          <xdr:cNvSpPr>
            <a:spLocks noChangeArrowheads="1"/>
          </xdr:cNvSpPr>
        </xdr:nvSpPr>
        <xdr:spPr bwMode="auto">
          <a:xfrm>
            <a:off x="4067175" y="5629275"/>
            <a:ext cx="304800" cy="133350"/>
          </a:xfrm>
          <a:prstGeom prst="rightArrow">
            <a:avLst>
              <a:gd name="adj1" fmla="val 50000"/>
              <a:gd name="adj2" fmla="val 57143"/>
            </a:avLst>
          </a:prstGeom>
          <a:solidFill>
            <a:srgbClr val="3366FF"/>
          </a:solidFill>
          <a:ln w="9525">
            <a:solidFill>
              <a:srgbClr val="000000"/>
            </a:solidFill>
            <a:miter lim="800000"/>
            <a:headEnd/>
            <a:tailEnd/>
          </a:ln>
        </xdr:spPr>
      </xdr:sp>
    </xdr:grpSp>
    <xdr:clientData/>
  </xdr:twoCellAnchor>
  <xdr:twoCellAnchor>
    <xdr:from>
      <xdr:col>8</xdr:col>
      <xdr:colOff>571500</xdr:colOff>
      <xdr:row>28</xdr:row>
      <xdr:rowOff>476250</xdr:rowOff>
    </xdr:from>
    <xdr:to>
      <xdr:col>17</xdr:col>
      <xdr:colOff>676275</xdr:colOff>
      <xdr:row>31</xdr:row>
      <xdr:rowOff>104775</xdr:rowOff>
    </xdr:to>
    <xdr:grpSp>
      <xdr:nvGrpSpPr>
        <xdr:cNvPr id="20" name="Group 19"/>
        <xdr:cNvGrpSpPr/>
      </xdr:nvGrpSpPr>
      <xdr:grpSpPr>
        <a:xfrm>
          <a:off x="6724650" y="5162550"/>
          <a:ext cx="3200400" cy="457200"/>
          <a:chOff x="3943350" y="6067425"/>
          <a:chExt cx="3200400" cy="457200"/>
        </a:xfrm>
        <a:effectLst>
          <a:outerShdw blurRad="50800" dist="38100" dir="2700000" algn="tl" rotWithShape="0">
            <a:prstClr val="black">
              <a:alpha val="40000"/>
            </a:prstClr>
          </a:outerShdw>
        </a:effectLst>
      </xdr:grpSpPr>
      <xdr:sp macro="" textlink="">
        <xdr:nvSpPr>
          <xdr:cNvPr id="6167" name="AutoShape 23">
            <a:hlinkClick xmlns:r="http://schemas.openxmlformats.org/officeDocument/2006/relationships" r:id="rId16"/>
          </xdr:cNvPr>
          <xdr:cNvSpPr>
            <a:spLocks noChangeArrowheads="1"/>
          </xdr:cNvSpPr>
        </xdr:nvSpPr>
        <xdr:spPr bwMode="auto">
          <a:xfrm>
            <a:off x="3943350" y="6067425"/>
            <a:ext cx="3200400" cy="457200"/>
          </a:xfrm>
          <a:prstGeom prst="roundRect">
            <a:avLst>
              <a:gd name="adj" fmla="val 16667"/>
            </a:avLst>
          </a:prstGeom>
          <a:solidFill>
            <a:srgbClr val="99CC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OUTPUT</a:t>
            </a:r>
          </a:p>
        </xdr:txBody>
      </xdr:sp>
      <xdr:sp macro="" textlink="">
        <xdr:nvSpPr>
          <xdr:cNvPr id="6168" name="Oval 24">
            <a:hlinkClick xmlns:r="http://schemas.openxmlformats.org/officeDocument/2006/relationships" r:id="rId17"/>
          </xdr:cNvPr>
          <xdr:cNvSpPr>
            <a:spLocks noChangeArrowheads="1"/>
          </xdr:cNvSpPr>
        </xdr:nvSpPr>
        <xdr:spPr bwMode="auto">
          <a:xfrm>
            <a:off x="4010025" y="6105525"/>
            <a:ext cx="409575" cy="342900"/>
          </a:xfrm>
          <a:prstGeom prst="ellipse">
            <a:avLst/>
          </a:prstGeom>
          <a:solidFill>
            <a:srgbClr val="FFFFFF"/>
          </a:solidFill>
          <a:ln w="9525">
            <a:solidFill>
              <a:srgbClr val="969696"/>
            </a:solidFill>
            <a:round/>
            <a:headEnd/>
            <a:tailEnd/>
          </a:ln>
        </xdr:spPr>
      </xdr:sp>
      <xdr:sp macro="" textlink="">
        <xdr:nvSpPr>
          <xdr:cNvPr id="6169" name="AutoShape 25">
            <a:hlinkClick xmlns:r="http://schemas.openxmlformats.org/officeDocument/2006/relationships" r:id="rId18"/>
          </xdr:cNvPr>
          <xdr:cNvSpPr>
            <a:spLocks noChangeArrowheads="1"/>
          </xdr:cNvSpPr>
        </xdr:nvSpPr>
        <xdr:spPr bwMode="auto">
          <a:xfrm>
            <a:off x="4067175" y="6219825"/>
            <a:ext cx="304800" cy="133350"/>
          </a:xfrm>
          <a:prstGeom prst="rightArrow">
            <a:avLst>
              <a:gd name="adj1" fmla="val 50000"/>
              <a:gd name="adj2" fmla="val 57143"/>
            </a:avLst>
          </a:prstGeom>
          <a:solidFill>
            <a:srgbClr val="99CC00"/>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21</xdr:row>
      <xdr:rowOff>85725</xdr:rowOff>
    </xdr:from>
    <xdr:to>
      <xdr:col>11</xdr:col>
      <xdr:colOff>552450</xdr:colOff>
      <xdr:row>21</xdr:row>
      <xdr:rowOff>85725</xdr:rowOff>
    </xdr:to>
    <xdr:sp macro="" textlink="">
      <xdr:nvSpPr>
        <xdr:cNvPr id="5121" name="Line 1"/>
        <xdr:cNvSpPr>
          <a:spLocks noChangeShapeType="1"/>
        </xdr:cNvSpPr>
      </xdr:nvSpPr>
      <xdr:spPr bwMode="auto">
        <a:xfrm>
          <a:off x="4314825" y="3076575"/>
          <a:ext cx="4257675" cy="0"/>
        </a:xfrm>
        <a:prstGeom prst="line">
          <a:avLst/>
        </a:prstGeom>
        <a:noFill/>
        <a:ln w="25400">
          <a:solidFill>
            <a:srgbClr val="000000"/>
          </a:solidFill>
          <a:round/>
          <a:headEnd/>
          <a:tailEnd type="triangle" w="med" len="med"/>
        </a:ln>
      </xdr:spPr>
    </xdr:sp>
    <xdr:clientData/>
  </xdr:twoCellAnchor>
  <xdr:twoCellAnchor>
    <xdr:from>
      <xdr:col>13</xdr:col>
      <xdr:colOff>361950</xdr:colOff>
      <xdr:row>45</xdr:row>
      <xdr:rowOff>57150</xdr:rowOff>
    </xdr:from>
    <xdr:to>
      <xdr:col>15</xdr:col>
      <xdr:colOff>752475</xdr:colOff>
      <xdr:row>46</xdr:row>
      <xdr:rowOff>352425</xdr:rowOff>
    </xdr:to>
    <xdr:grpSp>
      <xdr:nvGrpSpPr>
        <xdr:cNvPr id="5182" name="Group 62"/>
        <xdr:cNvGrpSpPr>
          <a:grpSpLocks/>
        </xdr:cNvGrpSpPr>
      </xdr:nvGrpSpPr>
      <xdr:grpSpPr bwMode="auto">
        <a:xfrm>
          <a:off x="9429750" y="4524375"/>
          <a:ext cx="1819275" cy="457200"/>
          <a:chOff x="1027" y="769"/>
          <a:chExt cx="168" cy="48"/>
        </a:xfrm>
        <a:effectLst>
          <a:outerShdw blurRad="50800" dist="38100" dir="2700000" algn="tl" rotWithShape="0">
            <a:prstClr val="black">
              <a:alpha val="40000"/>
            </a:prstClr>
          </a:outerShdw>
        </a:effectLst>
      </xdr:grpSpPr>
      <xdr:sp macro="" textlink="">
        <xdr:nvSpPr>
          <xdr:cNvPr id="5123" name="AutoShape 3">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24" name="Oval 4">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25" name="AutoShape 5">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6</xdr:col>
      <xdr:colOff>104775</xdr:colOff>
      <xdr:row>19</xdr:row>
      <xdr:rowOff>28575</xdr:rowOff>
    </xdr:from>
    <xdr:to>
      <xdr:col>6</xdr:col>
      <xdr:colOff>180975</xdr:colOff>
      <xdr:row>24</xdr:row>
      <xdr:rowOff>9525</xdr:rowOff>
    </xdr:to>
    <xdr:sp macro="" textlink="">
      <xdr:nvSpPr>
        <xdr:cNvPr id="5126" name="AutoShape 6"/>
        <xdr:cNvSpPr>
          <a:spLocks/>
        </xdr:cNvSpPr>
      </xdr:nvSpPr>
      <xdr:spPr bwMode="auto">
        <a:xfrm>
          <a:off x="4152900" y="2695575"/>
          <a:ext cx="76200" cy="790575"/>
        </a:xfrm>
        <a:prstGeom prst="rightBrace">
          <a:avLst>
            <a:gd name="adj1" fmla="val 86458"/>
            <a:gd name="adj2" fmla="val 50000"/>
          </a:avLst>
        </a:prstGeom>
        <a:noFill/>
        <a:ln w="9525">
          <a:solidFill>
            <a:srgbClr val="000000"/>
          </a:solidFill>
          <a:round/>
          <a:headEnd/>
          <a:tailEnd/>
        </a:ln>
      </xdr:spPr>
    </xdr:sp>
    <xdr:clientData/>
  </xdr:twoCellAnchor>
  <xdr:twoCellAnchor>
    <xdr:from>
      <xdr:col>7</xdr:col>
      <xdr:colOff>600075</xdr:colOff>
      <xdr:row>178</xdr:row>
      <xdr:rowOff>38100</xdr:rowOff>
    </xdr:from>
    <xdr:to>
      <xdr:col>7</xdr:col>
      <xdr:colOff>771525</xdr:colOff>
      <xdr:row>184</xdr:row>
      <xdr:rowOff>114300</xdr:rowOff>
    </xdr:to>
    <xdr:sp macro="" textlink="">
      <xdr:nvSpPr>
        <xdr:cNvPr id="5141" name="AutoShape 21"/>
        <xdr:cNvSpPr>
          <a:spLocks/>
        </xdr:cNvSpPr>
      </xdr:nvSpPr>
      <xdr:spPr bwMode="auto">
        <a:xfrm>
          <a:off x="5495925" y="27670125"/>
          <a:ext cx="171450" cy="1057275"/>
        </a:xfrm>
        <a:prstGeom prst="leftBrace">
          <a:avLst>
            <a:gd name="adj1" fmla="val 51389"/>
            <a:gd name="adj2" fmla="val 50000"/>
          </a:avLst>
        </a:prstGeom>
        <a:noFill/>
        <a:ln w="9525">
          <a:solidFill>
            <a:srgbClr val="000000"/>
          </a:solidFill>
          <a:round/>
          <a:headEnd/>
          <a:tailEnd/>
        </a:ln>
      </xdr:spPr>
    </xdr:sp>
    <xdr:clientData/>
  </xdr:twoCellAnchor>
  <xdr:twoCellAnchor>
    <xdr:from>
      <xdr:col>7</xdr:col>
      <xdr:colOff>600075</xdr:colOff>
      <xdr:row>188</xdr:row>
      <xdr:rowOff>66675</xdr:rowOff>
    </xdr:from>
    <xdr:to>
      <xdr:col>7</xdr:col>
      <xdr:colOff>752475</xdr:colOff>
      <xdr:row>194</xdr:row>
      <xdr:rowOff>123825</xdr:rowOff>
    </xdr:to>
    <xdr:sp macro="" textlink="">
      <xdr:nvSpPr>
        <xdr:cNvPr id="5161" name="AutoShape 41"/>
        <xdr:cNvSpPr>
          <a:spLocks/>
        </xdr:cNvSpPr>
      </xdr:nvSpPr>
      <xdr:spPr bwMode="auto">
        <a:xfrm>
          <a:off x="5495925" y="29327475"/>
          <a:ext cx="152400" cy="1038225"/>
        </a:xfrm>
        <a:prstGeom prst="leftBrace">
          <a:avLst>
            <a:gd name="adj1" fmla="val 56771"/>
            <a:gd name="adj2" fmla="val 50000"/>
          </a:avLst>
        </a:prstGeom>
        <a:noFill/>
        <a:ln w="9525">
          <a:solidFill>
            <a:srgbClr val="000000"/>
          </a:solidFill>
          <a:round/>
          <a:headEnd/>
          <a:tailEnd/>
        </a:ln>
      </xdr:spPr>
    </xdr:sp>
    <xdr:clientData/>
  </xdr:twoCellAnchor>
  <xdr:twoCellAnchor>
    <xdr:from>
      <xdr:col>13</xdr:col>
      <xdr:colOff>361950</xdr:colOff>
      <xdr:row>46</xdr:row>
      <xdr:rowOff>447675</xdr:rowOff>
    </xdr:from>
    <xdr:to>
      <xdr:col>15</xdr:col>
      <xdr:colOff>742950</xdr:colOff>
      <xdr:row>49</xdr:row>
      <xdr:rowOff>114300</xdr:rowOff>
    </xdr:to>
    <xdr:grpSp>
      <xdr:nvGrpSpPr>
        <xdr:cNvPr id="5181" name="Group 61"/>
        <xdr:cNvGrpSpPr>
          <a:grpSpLocks/>
        </xdr:cNvGrpSpPr>
      </xdr:nvGrpSpPr>
      <xdr:grpSpPr bwMode="auto">
        <a:xfrm>
          <a:off x="9429750" y="5076825"/>
          <a:ext cx="1809750" cy="457200"/>
          <a:chOff x="1029" y="888"/>
          <a:chExt cx="168" cy="48"/>
        </a:xfrm>
        <a:effectLst>
          <a:outerShdw blurRad="50800" dist="38100" dir="2700000" algn="tl" rotWithShape="0">
            <a:prstClr val="black">
              <a:alpha val="40000"/>
            </a:prstClr>
          </a:outerShdw>
        </a:effectLst>
      </xdr:grpSpPr>
      <xdr:sp macro="" textlink="">
        <xdr:nvSpPr>
          <xdr:cNvPr id="5177" name="AutoShape 57">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78" name="Oval 58">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79" name="AutoShape 59">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235</xdr:row>
      <xdr:rowOff>95250</xdr:rowOff>
    </xdr:from>
    <xdr:to>
      <xdr:col>14</xdr:col>
      <xdr:colOff>542925</xdr:colOff>
      <xdr:row>238</xdr:row>
      <xdr:rowOff>66675</xdr:rowOff>
    </xdr:to>
    <xdr:grpSp>
      <xdr:nvGrpSpPr>
        <xdr:cNvPr id="5183" name="Group 63"/>
        <xdr:cNvGrpSpPr>
          <a:grpSpLocks/>
        </xdr:cNvGrpSpPr>
      </xdr:nvGrpSpPr>
      <xdr:grpSpPr bwMode="auto">
        <a:xfrm>
          <a:off x="8505825" y="34861500"/>
          <a:ext cx="1819275" cy="457200"/>
          <a:chOff x="1027" y="769"/>
          <a:chExt cx="168" cy="48"/>
        </a:xfrm>
        <a:effectLst>
          <a:outerShdw blurRad="50800" dist="38100" dir="2700000" algn="tl" rotWithShape="0">
            <a:prstClr val="black">
              <a:alpha val="40000"/>
            </a:prstClr>
          </a:outerShdw>
        </a:effectLst>
      </xdr:grpSpPr>
      <xdr:sp macro="" textlink="">
        <xdr:nvSpPr>
          <xdr:cNvPr id="5184" name="AutoShape 64">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85" name="Oval 65">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86" name="AutoShape 66">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239</xdr:row>
      <xdr:rowOff>0</xdr:rowOff>
    </xdr:from>
    <xdr:to>
      <xdr:col>14</xdr:col>
      <xdr:colOff>542925</xdr:colOff>
      <xdr:row>241</xdr:row>
      <xdr:rowOff>133350</xdr:rowOff>
    </xdr:to>
    <xdr:grpSp>
      <xdr:nvGrpSpPr>
        <xdr:cNvPr id="5187" name="Group 67"/>
        <xdr:cNvGrpSpPr>
          <a:grpSpLocks/>
        </xdr:cNvGrpSpPr>
      </xdr:nvGrpSpPr>
      <xdr:grpSpPr bwMode="auto">
        <a:xfrm>
          <a:off x="8505825" y="35413950"/>
          <a:ext cx="1819275" cy="457200"/>
          <a:chOff x="1029" y="888"/>
          <a:chExt cx="168" cy="48"/>
        </a:xfrm>
        <a:effectLst>
          <a:outerShdw blurRad="50800" dist="38100" dir="2700000" algn="tl" rotWithShape="0">
            <a:prstClr val="black">
              <a:alpha val="40000"/>
            </a:prstClr>
          </a:outerShdw>
        </a:effectLst>
      </xdr:grpSpPr>
      <xdr:sp macro="" textlink="">
        <xdr:nvSpPr>
          <xdr:cNvPr id="5188" name="AutoShape 68">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89" name="Oval 69">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0" name="AutoShape 70">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389</xdr:row>
      <xdr:rowOff>19050</xdr:rowOff>
    </xdr:from>
    <xdr:to>
      <xdr:col>14</xdr:col>
      <xdr:colOff>266700</xdr:colOff>
      <xdr:row>391</xdr:row>
      <xdr:rowOff>152400</xdr:rowOff>
    </xdr:to>
    <xdr:grpSp>
      <xdr:nvGrpSpPr>
        <xdr:cNvPr id="5191" name="Group 71"/>
        <xdr:cNvGrpSpPr>
          <a:grpSpLocks/>
        </xdr:cNvGrpSpPr>
      </xdr:nvGrpSpPr>
      <xdr:grpSpPr bwMode="auto">
        <a:xfrm>
          <a:off x="8229600" y="53016150"/>
          <a:ext cx="1819275" cy="457200"/>
          <a:chOff x="1027" y="769"/>
          <a:chExt cx="168" cy="48"/>
        </a:xfrm>
        <a:effectLst>
          <a:outerShdw blurRad="50800" dist="38100" dir="2700000" algn="tl" rotWithShape="0">
            <a:prstClr val="black">
              <a:alpha val="40000"/>
            </a:prstClr>
          </a:outerShdw>
        </a:effectLst>
      </xdr:grpSpPr>
      <xdr:sp macro="" textlink="">
        <xdr:nvSpPr>
          <xdr:cNvPr id="5192" name="AutoShape 72">
            <a:hlinkClick xmlns:r="http://schemas.openxmlformats.org/officeDocument/2006/relationships" r:id="rId13"/>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93" name="Oval 73">
            <a:hlinkClick xmlns:r="http://schemas.openxmlformats.org/officeDocument/2006/relationships" r:id="rId14"/>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94" name="AutoShape 74">
            <a:hlinkClick xmlns:r="http://schemas.openxmlformats.org/officeDocument/2006/relationships" r:id="rId15"/>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393</xdr:row>
      <xdr:rowOff>28575</xdr:rowOff>
    </xdr:from>
    <xdr:to>
      <xdr:col>14</xdr:col>
      <xdr:colOff>266700</xdr:colOff>
      <xdr:row>395</xdr:row>
      <xdr:rowOff>142875</xdr:rowOff>
    </xdr:to>
    <xdr:grpSp>
      <xdr:nvGrpSpPr>
        <xdr:cNvPr id="5195" name="Group 75"/>
        <xdr:cNvGrpSpPr>
          <a:grpSpLocks/>
        </xdr:cNvGrpSpPr>
      </xdr:nvGrpSpPr>
      <xdr:grpSpPr bwMode="auto">
        <a:xfrm>
          <a:off x="8229600" y="53568600"/>
          <a:ext cx="1819275" cy="457200"/>
          <a:chOff x="1029" y="888"/>
          <a:chExt cx="168" cy="48"/>
        </a:xfrm>
        <a:effectLst>
          <a:outerShdw blurRad="50800" dist="38100" dir="2700000" algn="tl" rotWithShape="0">
            <a:prstClr val="black">
              <a:alpha val="40000"/>
            </a:prstClr>
          </a:outerShdw>
        </a:effectLst>
      </xdr:grpSpPr>
      <xdr:sp macro="" textlink="">
        <xdr:nvSpPr>
          <xdr:cNvPr id="5196" name="AutoShape 76">
            <a:hlinkClick xmlns:r="http://schemas.openxmlformats.org/officeDocument/2006/relationships" r:id="rId16"/>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97" name="Oval 77">
            <a:hlinkClick xmlns:r="http://schemas.openxmlformats.org/officeDocument/2006/relationships" r:id="rId17"/>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8" name="AutoShape 78">
            <a:hlinkClick xmlns:r="http://schemas.openxmlformats.org/officeDocument/2006/relationships" r:id="rId18"/>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257175</xdr:colOff>
      <xdr:row>21</xdr:row>
      <xdr:rowOff>0</xdr:rowOff>
    </xdr:from>
    <xdr:to>
      <xdr:col>15</xdr:col>
      <xdr:colOff>38100</xdr:colOff>
      <xdr:row>21</xdr:row>
      <xdr:rowOff>0</xdr:rowOff>
    </xdr:to>
    <xdr:sp macro="" textlink="">
      <xdr:nvSpPr>
        <xdr:cNvPr id="1035" name="Line 11"/>
        <xdr:cNvSpPr>
          <a:spLocks noChangeShapeType="1"/>
        </xdr:cNvSpPr>
      </xdr:nvSpPr>
      <xdr:spPr bwMode="auto">
        <a:xfrm>
          <a:off x="4267200" y="2990850"/>
          <a:ext cx="378142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23</xdr:row>
      <xdr:rowOff>9525</xdr:rowOff>
    </xdr:to>
    <xdr:sp macro="" textlink="">
      <xdr:nvSpPr>
        <xdr:cNvPr id="1086" name="AutoShape 62"/>
        <xdr:cNvSpPr>
          <a:spLocks/>
        </xdr:cNvSpPr>
      </xdr:nvSpPr>
      <xdr:spPr bwMode="auto">
        <a:xfrm>
          <a:off x="4114800" y="2695575"/>
          <a:ext cx="76200" cy="628650"/>
        </a:xfrm>
        <a:prstGeom prst="rightBrace">
          <a:avLst>
            <a:gd name="adj1" fmla="val 68750"/>
            <a:gd name="adj2" fmla="val 50000"/>
          </a:avLst>
        </a:prstGeom>
        <a:noFill/>
        <a:ln w="9525">
          <a:solidFill>
            <a:srgbClr val="000000"/>
          </a:solidFill>
          <a:round/>
          <a:headEnd/>
          <a:tailEnd/>
        </a:ln>
      </xdr:spPr>
    </xdr:sp>
    <xdr:clientData/>
  </xdr:twoCellAnchor>
  <xdr:twoCellAnchor>
    <xdr:from>
      <xdr:col>17</xdr:col>
      <xdr:colOff>104775</xdr:colOff>
      <xdr:row>25</xdr:row>
      <xdr:rowOff>47625</xdr:rowOff>
    </xdr:from>
    <xdr:to>
      <xdr:col>19</xdr:col>
      <xdr:colOff>495300</xdr:colOff>
      <xdr:row>26</xdr:row>
      <xdr:rowOff>0</xdr:rowOff>
    </xdr:to>
    <xdr:grpSp>
      <xdr:nvGrpSpPr>
        <xdr:cNvPr id="1157" name="Group 133"/>
        <xdr:cNvGrpSpPr>
          <a:grpSpLocks/>
        </xdr:cNvGrpSpPr>
      </xdr:nvGrpSpPr>
      <xdr:grpSpPr bwMode="auto">
        <a:xfrm>
          <a:off x="8448675" y="3686175"/>
          <a:ext cx="1600200" cy="457200"/>
          <a:chOff x="1027" y="769"/>
          <a:chExt cx="168" cy="48"/>
        </a:xfrm>
        <a:effectLst>
          <a:outerShdw blurRad="50800" dist="38100" dir="2700000" algn="tl" rotWithShape="0">
            <a:prstClr val="black">
              <a:alpha val="40000"/>
            </a:prstClr>
          </a:outerShdw>
        </a:effectLst>
      </xdr:grpSpPr>
      <xdr:sp macro="" textlink="">
        <xdr:nvSpPr>
          <xdr:cNvPr id="1158" name="AutoShape 134">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9" name="Oval 135">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0" name="AutoShape 136">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26</xdr:row>
      <xdr:rowOff>95250</xdr:rowOff>
    </xdr:from>
    <xdr:to>
      <xdr:col>19</xdr:col>
      <xdr:colOff>495300</xdr:colOff>
      <xdr:row>29</xdr:row>
      <xdr:rowOff>66675</xdr:rowOff>
    </xdr:to>
    <xdr:grpSp>
      <xdr:nvGrpSpPr>
        <xdr:cNvPr id="20" name="Group 19"/>
        <xdr:cNvGrpSpPr/>
      </xdr:nvGrpSpPr>
      <xdr:grpSpPr>
        <a:xfrm>
          <a:off x="8448675" y="4238625"/>
          <a:ext cx="1600200" cy="457200"/>
          <a:chOff x="8445362" y="4294533"/>
          <a:chExt cx="1599786" cy="468381"/>
        </a:xfrm>
        <a:effectLst>
          <a:outerShdw blurRad="50800" dist="38100" dir="2700000" algn="tl" rotWithShape="0">
            <a:prstClr val="black">
              <a:alpha val="40000"/>
            </a:prstClr>
          </a:outerShdw>
        </a:effectLst>
      </xdr:grpSpPr>
      <xdr:sp macro="" textlink="">
        <xdr:nvSpPr>
          <xdr:cNvPr id="1162" name="AutoShape 138">
            <a:hlinkClick xmlns:r="http://schemas.openxmlformats.org/officeDocument/2006/relationships" r:id="rId4"/>
          </xdr:cNvPr>
          <xdr:cNvSpPr>
            <a:spLocks noChangeArrowheads="1"/>
          </xdr:cNvSpPr>
        </xdr:nvSpPr>
        <xdr:spPr bwMode="auto">
          <a:xfrm>
            <a:off x="8445362" y="4294533"/>
            <a:ext cx="1599786" cy="46838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63" name="Oval 139">
            <a:hlinkClick xmlns:r="http://schemas.openxmlformats.org/officeDocument/2006/relationships" r:id="rId5"/>
          </xdr:cNvPr>
          <xdr:cNvSpPr>
            <a:spLocks noChangeArrowheads="1"/>
          </xdr:cNvSpPr>
        </xdr:nvSpPr>
        <xdr:spPr bwMode="auto">
          <a:xfrm>
            <a:off x="8512060" y="4340582"/>
            <a:ext cx="362077" cy="376283"/>
          </a:xfrm>
          <a:prstGeom prst="ellipse">
            <a:avLst/>
          </a:prstGeom>
          <a:solidFill>
            <a:srgbClr val="FF9900"/>
          </a:solidFill>
          <a:ln w="9525">
            <a:solidFill>
              <a:srgbClr val="969696"/>
            </a:solidFill>
            <a:round/>
            <a:headEnd/>
            <a:tailEnd/>
          </a:ln>
        </xdr:spPr>
      </xdr:sp>
      <xdr:sp macro="" textlink="">
        <xdr:nvSpPr>
          <xdr:cNvPr id="1164" name="AutoShape 140">
            <a:hlinkClick xmlns:r="http://schemas.openxmlformats.org/officeDocument/2006/relationships" r:id="rId6"/>
          </xdr:cNvPr>
          <xdr:cNvSpPr>
            <a:spLocks noChangeArrowheads="1"/>
          </xdr:cNvSpPr>
        </xdr:nvSpPr>
        <xdr:spPr bwMode="auto">
          <a:xfrm flipH="1">
            <a:off x="8540645" y="4450659"/>
            <a:ext cx="304907" cy="146918"/>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149</xdr:row>
      <xdr:rowOff>47625</xdr:rowOff>
    </xdr:from>
    <xdr:to>
      <xdr:col>19</xdr:col>
      <xdr:colOff>495300</xdr:colOff>
      <xdr:row>152</xdr:row>
      <xdr:rowOff>123825</xdr:rowOff>
    </xdr:to>
    <xdr:grpSp>
      <xdr:nvGrpSpPr>
        <xdr:cNvPr id="1165" name="Group 141"/>
        <xdr:cNvGrpSpPr>
          <a:grpSpLocks/>
        </xdr:cNvGrpSpPr>
      </xdr:nvGrpSpPr>
      <xdr:grpSpPr bwMode="auto">
        <a:xfrm>
          <a:off x="8448675" y="23164800"/>
          <a:ext cx="1600200" cy="457200"/>
          <a:chOff x="1027" y="769"/>
          <a:chExt cx="168" cy="48"/>
        </a:xfrm>
        <a:effectLst>
          <a:outerShdw blurRad="50800" dist="38100" dir="2700000" algn="tl" rotWithShape="0">
            <a:prstClr val="black">
              <a:alpha val="40000"/>
            </a:prstClr>
          </a:outerShdw>
        </a:effectLst>
      </xdr:grpSpPr>
      <xdr:sp macro="" textlink="">
        <xdr:nvSpPr>
          <xdr:cNvPr id="1166" name="AutoShape 142">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7" name="Oval 143">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8" name="AutoShape 144">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154</xdr:row>
      <xdr:rowOff>0</xdr:rowOff>
    </xdr:from>
    <xdr:to>
      <xdr:col>19</xdr:col>
      <xdr:colOff>495300</xdr:colOff>
      <xdr:row>158</xdr:row>
      <xdr:rowOff>19050</xdr:rowOff>
    </xdr:to>
    <xdr:grpSp>
      <xdr:nvGrpSpPr>
        <xdr:cNvPr id="21" name="Group 20"/>
        <xdr:cNvGrpSpPr/>
      </xdr:nvGrpSpPr>
      <xdr:grpSpPr>
        <a:xfrm>
          <a:off x="8448675" y="23717250"/>
          <a:ext cx="1600200" cy="457200"/>
          <a:chOff x="8445362" y="24218348"/>
          <a:chExt cx="1599786" cy="466311"/>
        </a:xfrm>
        <a:effectLst>
          <a:outerShdw blurRad="50800" dist="38100" dir="2700000" algn="tl" rotWithShape="0">
            <a:prstClr val="black">
              <a:alpha val="40000"/>
            </a:prstClr>
          </a:outerShdw>
        </a:effectLst>
      </xdr:grpSpPr>
      <xdr:sp macro="" textlink="">
        <xdr:nvSpPr>
          <xdr:cNvPr id="1170" name="AutoShape 146">
            <a:hlinkClick xmlns:r="http://schemas.openxmlformats.org/officeDocument/2006/relationships" r:id="rId10"/>
          </xdr:cNvPr>
          <xdr:cNvSpPr>
            <a:spLocks noChangeArrowheads="1"/>
          </xdr:cNvSpPr>
        </xdr:nvSpPr>
        <xdr:spPr bwMode="auto">
          <a:xfrm>
            <a:off x="8445362" y="24218348"/>
            <a:ext cx="1599786" cy="46631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71" name="Oval 147">
            <a:hlinkClick xmlns:r="http://schemas.openxmlformats.org/officeDocument/2006/relationships" r:id="rId11"/>
          </xdr:cNvPr>
          <xdr:cNvSpPr>
            <a:spLocks noChangeArrowheads="1"/>
          </xdr:cNvSpPr>
        </xdr:nvSpPr>
        <xdr:spPr bwMode="auto">
          <a:xfrm>
            <a:off x="8512020" y="24266922"/>
            <a:ext cx="361856" cy="369163"/>
          </a:xfrm>
          <a:prstGeom prst="ellipse">
            <a:avLst/>
          </a:prstGeom>
          <a:solidFill>
            <a:srgbClr val="FF9900"/>
          </a:solidFill>
          <a:ln w="9525">
            <a:solidFill>
              <a:srgbClr val="969696"/>
            </a:solidFill>
            <a:round/>
            <a:headEnd/>
            <a:tailEnd/>
          </a:ln>
        </xdr:spPr>
      </xdr:sp>
      <xdr:sp macro="" textlink="">
        <xdr:nvSpPr>
          <xdr:cNvPr id="1172" name="AutoShape 148">
            <a:hlinkClick xmlns:r="http://schemas.openxmlformats.org/officeDocument/2006/relationships" r:id="rId12"/>
          </xdr:cNvPr>
          <xdr:cNvSpPr>
            <a:spLocks noChangeArrowheads="1"/>
          </xdr:cNvSpPr>
        </xdr:nvSpPr>
        <xdr:spPr bwMode="auto">
          <a:xfrm flipH="1">
            <a:off x="8540587" y="24373785"/>
            <a:ext cx="304721" cy="145722"/>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180975</xdr:colOff>
      <xdr:row>19</xdr:row>
      <xdr:rowOff>85725</xdr:rowOff>
    </xdr:from>
    <xdr:to>
      <xdr:col>6</xdr:col>
      <xdr:colOff>247650</xdr:colOff>
      <xdr:row>22</xdr:row>
      <xdr:rowOff>85725</xdr:rowOff>
    </xdr:to>
    <xdr:sp macro="" textlink="">
      <xdr:nvSpPr>
        <xdr:cNvPr id="3078" name="AutoShape 6"/>
        <xdr:cNvSpPr>
          <a:spLocks/>
        </xdr:cNvSpPr>
      </xdr:nvSpPr>
      <xdr:spPr bwMode="auto">
        <a:xfrm>
          <a:off x="4543425" y="2752725"/>
          <a:ext cx="66675" cy="485775"/>
        </a:xfrm>
        <a:prstGeom prst="rightBrace">
          <a:avLst>
            <a:gd name="adj1" fmla="val 60714"/>
            <a:gd name="adj2" fmla="val 50000"/>
          </a:avLst>
        </a:prstGeom>
        <a:noFill/>
        <a:ln w="15875">
          <a:solidFill>
            <a:srgbClr val="000000"/>
          </a:solidFill>
          <a:round/>
          <a:headEnd/>
          <a:tailEnd/>
        </a:ln>
      </xdr:spPr>
    </xdr:sp>
    <xdr:clientData/>
  </xdr:twoCellAnchor>
  <xdr:twoCellAnchor>
    <xdr:from>
      <xdr:col>3</xdr:col>
      <xdr:colOff>57150</xdr:colOff>
      <xdr:row>25</xdr:row>
      <xdr:rowOff>66675</xdr:rowOff>
    </xdr:from>
    <xdr:to>
      <xdr:col>3</xdr:col>
      <xdr:colOff>133350</xdr:colOff>
      <xdr:row>30</xdr:row>
      <xdr:rowOff>114300</xdr:rowOff>
    </xdr:to>
    <xdr:sp macro="" textlink="">
      <xdr:nvSpPr>
        <xdr:cNvPr id="3125" name="AutoShape 53"/>
        <xdr:cNvSpPr>
          <a:spLocks/>
        </xdr:cNvSpPr>
      </xdr:nvSpPr>
      <xdr:spPr bwMode="auto">
        <a:xfrm>
          <a:off x="2076450" y="3705225"/>
          <a:ext cx="76200" cy="857250"/>
        </a:xfrm>
        <a:prstGeom prst="leftBrace">
          <a:avLst>
            <a:gd name="adj1" fmla="val 93750"/>
            <a:gd name="adj2" fmla="val 50000"/>
          </a:avLst>
        </a:prstGeom>
        <a:noFill/>
        <a:ln w="15875">
          <a:solidFill>
            <a:srgbClr val="000000"/>
          </a:solidFill>
          <a:round/>
          <a:headEnd/>
          <a:tailEnd/>
        </a:ln>
      </xdr:spPr>
    </xdr:sp>
    <xdr:clientData/>
  </xdr:twoCellAnchor>
  <xdr:twoCellAnchor>
    <xdr:from>
      <xdr:col>17</xdr:col>
      <xdr:colOff>38100</xdr:colOff>
      <xdr:row>1</xdr:row>
      <xdr:rowOff>104775</xdr:rowOff>
    </xdr:from>
    <xdr:to>
      <xdr:col>19</xdr:col>
      <xdr:colOff>476250</xdr:colOff>
      <xdr:row>5</xdr:row>
      <xdr:rowOff>57150</xdr:rowOff>
    </xdr:to>
    <xdr:grpSp>
      <xdr:nvGrpSpPr>
        <xdr:cNvPr id="3151" name="Group 79"/>
        <xdr:cNvGrpSpPr>
          <a:grpSpLocks/>
        </xdr:cNvGrpSpPr>
      </xdr:nvGrpSpPr>
      <xdr:grpSpPr bwMode="auto">
        <a:xfrm>
          <a:off x="10058400" y="161925"/>
          <a:ext cx="1600200" cy="457200"/>
          <a:chOff x="1027" y="769"/>
          <a:chExt cx="168" cy="48"/>
        </a:xfrm>
        <a:effectLst>
          <a:outerShdw blurRad="50800" dist="38100" dir="2700000" algn="tl" rotWithShape="0">
            <a:prstClr val="black">
              <a:alpha val="40000"/>
            </a:prstClr>
          </a:outerShdw>
        </a:effectLst>
      </xdr:grpSpPr>
      <xdr:sp macro="" textlink="">
        <xdr:nvSpPr>
          <xdr:cNvPr id="3152" name="AutoShape 80">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53" name="Oval 81">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54" name="AutoShape 82">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38100</xdr:colOff>
      <xdr:row>6</xdr:row>
      <xdr:rowOff>9525</xdr:rowOff>
    </xdr:from>
    <xdr:to>
      <xdr:col>19</xdr:col>
      <xdr:colOff>476250</xdr:colOff>
      <xdr:row>9</xdr:row>
      <xdr:rowOff>19050</xdr:rowOff>
    </xdr:to>
    <xdr:grpSp>
      <xdr:nvGrpSpPr>
        <xdr:cNvPr id="3155" name="Group 83"/>
        <xdr:cNvGrpSpPr>
          <a:grpSpLocks/>
        </xdr:cNvGrpSpPr>
      </xdr:nvGrpSpPr>
      <xdr:grpSpPr bwMode="auto">
        <a:xfrm>
          <a:off x="10058400" y="714375"/>
          <a:ext cx="1600200" cy="457200"/>
          <a:chOff x="1029" y="888"/>
          <a:chExt cx="168" cy="48"/>
        </a:xfrm>
        <a:effectLst>
          <a:outerShdw blurRad="50800" dist="38100" dir="2700000" algn="tl" rotWithShape="0">
            <a:prstClr val="black">
              <a:alpha val="40000"/>
            </a:prstClr>
          </a:outerShdw>
        </a:effectLst>
      </xdr:grpSpPr>
      <xdr:sp macro="" textlink="">
        <xdr:nvSpPr>
          <xdr:cNvPr id="3156" name="AutoShape 84">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57" name="Oval 85">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58" name="AutoShape 86">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136</xdr:row>
      <xdr:rowOff>38100</xdr:rowOff>
    </xdr:from>
    <xdr:to>
      <xdr:col>11</xdr:col>
      <xdr:colOff>114300</xdr:colOff>
      <xdr:row>139</xdr:row>
      <xdr:rowOff>9525</xdr:rowOff>
    </xdr:to>
    <xdr:grpSp>
      <xdr:nvGrpSpPr>
        <xdr:cNvPr id="3159" name="Group 87"/>
        <xdr:cNvGrpSpPr>
          <a:grpSpLocks/>
        </xdr:cNvGrpSpPr>
      </xdr:nvGrpSpPr>
      <xdr:grpSpPr bwMode="auto">
        <a:xfrm>
          <a:off x="5448300" y="18764250"/>
          <a:ext cx="1600200" cy="457200"/>
          <a:chOff x="1027" y="769"/>
          <a:chExt cx="168" cy="48"/>
        </a:xfrm>
        <a:effectLst>
          <a:outerShdw blurRad="50800" dist="38100" dir="2700000" algn="tl" rotWithShape="0">
            <a:prstClr val="black">
              <a:alpha val="40000"/>
            </a:prstClr>
          </a:outerShdw>
        </a:effectLst>
      </xdr:grpSpPr>
      <xdr:sp macro="" textlink="">
        <xdr:nvSpPr>
          <xdr:cNvPr id="3160" name="AutoShape 88">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61" name="Oval 89">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62" name="AutoShape 90">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139</xdr:row>
      <xdr:rowOff>104775</xdr:rowOff>
    </xdr:from>
    <xdr:to>
      <xdr:col>11</xdr:col>
      <xdr:colOff>114300</xdr:colOff>
      <xdr:row>142</xdr:row>
      <xdr:rowOff>76200</xdr:rowOff>
    </xdr:to>
    <xdr:grpSp>
      <xdr:nvGrpSpPr>
        <xdr:cNvPr id="3163" name="Group 91"/>
        <xdr:cNvGrpSpPr>
          <a:grpSpLocks/>
        </xdr:cNvGrpSpPr>
      </xdr:nvGrpSpPr>
      <xdr:grpSpPr bwMode="auto">
        <a:xfrm>
          <a:off x="5448300" y="19316700"/>
          <a:ext cx="1600200" cy="457200"/>
          <a:chOff x="1029" y="888"/>
          <a:chExt cx="168" cy="48"/>
        </a:xfrm>
        <a:effectLst>
          <a:outerShdw blurRad="50800" dist="38100" dir="2700000" algn="tl" rotWithShape="0">
            <a:prstClr val="black">
              <a:alpha val="40000"/>
            </a:prstClr>
          </a:outerShdw>
        </a:effectLst>
      </xdr:grpSpPr>
      <xdr:sp macro="" textlink="">
        <xdr:nvSpPr>
          <xdr:cNvPr id="3164" name="AutoShape 92">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65" name="Oval 93">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66" name="AutoShape 94">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19</xdr:row>
      <xdr:rowOff>28575</xdr:rowOff>
    </xdr:from>
    <xdr:to>
      <xdr:col>6</xdr:col>
      <xdr:colOff>180975</xdr:colOff>
      <xdr:row>21</xdr:row>
      <xdr:rowOff>9525</xdr:rowOff>
    </xdr:to>
    <xdr:sp macro="" textlink="">
      <xdr:nvSpPr>
        <xdr:cNvPr id="7174" name="AutoShape 6"/>
        <xdr:cNvSpPr>
          <a:spLocks/>
        </xdr:cNvSpPr>
      </xdr:nvSpPr>
      <xdr:spPr bwMode="auto">
        <a:xfrm>
          <a:off x="3676650"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381000</xdr:colOff>
      <xdr:row>29</xdr:row>
      <xdr:rowOff>104775</xdr:rowOff>
    </xdr:from>
    <xdr:to>
      <xdr:col>18</xdr:col>
      <xdr:colOff>28575</xdr:colOff>
      <xdr:row>32</xdr:row>
      <xdr:rowOff>76200</xdr:rowOff>
    </xdr:to>
    <xdr:grpSp>
      <xdr:nvGrpSpPr>
        <xdr:cNvPr id="7185" name="Group 17"/>
        <xdr:cNvGrpSpPr>
          <a:grpSpLocks/>
        </xdr:cNvGrpSpPr>
      </xdr:nvGrpSpPr>
      <xdr:grpSpPr bwMode="auto">
        <a:xfrm>
          <a:off x="8477250" y="4543425"/>
          <a:ext cx="1809750" cy="457200"/>
          <a:chOff x="1027" y="769"/>
          <a:chExt cx="168" cy="48"/>
        </a:xfrm>
        <a:effectLst>
          <a:outerShdw blurRad="50800" dist="38100" dir="2700000" algn="tl" rotWithShape="0">
            <a:prstClr val="black">
              <a:alpha val="40000"/>
            </a:prstClr>
          </a:outerShdw>
        </a:effectLst>
      </xdr:grpSpPr>
      <xdr:sp macro="" textlink="">
        <xdr:nvSpPr>
          <xdr:cNvPr id="7186" name="AutoShape 18">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87" name="Oval 19">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88" name="AutoShape 20">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33</xdr:row>
      <xdr:rowOff>9525</xdr:rowOff>
    </xdr:from>
    <xdr:to>
      <xdr:col>18</xdr:col>
      <xdr:colOff>28575</xdr:colOff>
      <xdr:row>35</xdr:row>
      <xdr:rowOff>142875</xdr:rowOff>
    </xdr:to>
    <xdr:grpSp>
      <xdr:nvGrpSpPr>
        <xdr:cNvPr id="7189" name="Group 21"/>
        <xdr:cNvGrpSpPr>
          <a:grpSpLocks/>
        </xdr:cNvGrpSpPr>
      </xdr:nvGrpSpPr>
      <xdr:grpSpPr bwMode="auto">
        <a:xfrm>
          <a:off x="8477250" y="5095875"/>
          <a:ext cx="1809750" cy="457200"/>
          <a:chOff x="1029" y="888"/>
          <a:chExt cx="168" cy="48"/>
        </a:xfrm>
        <a:effectLst>
          <a:outerShdw blurRad="50800" dist="38100" dir="2700000" algn="tl" rotWithShape="0">
            <a:prstClr val="black">
              <a:alpha val="40000"/>
            </a:prstClr>
          </a:outerShdw>
        </a:effectLst>
      </xdr:grpSpPr>
      <xdr:sp macro="" textlink="">
        <xdr:nvSpPr>
          <xdr:cNvPr id="7190" name="AutoShape 22">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1" name="Oval 23">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192" name="AutoShape 24">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134</xdr:row>
      <xdr:rowOff>104775</xdr:rowOff>
    </xdr:from>
    <xdr:to>
      <xdr:col>18</xdr:col>
      <xdr:colOff>28575</xdr:colOff>
      <xdr:row>138</xdr:row>
      <xdr:rowOff>19050</xdr:rowOff>
    </xdr:to>
    <xdr:grpSp>
      <xdr:nvGrpSpPr>
        <xdr:cNvPr id="7193" name="Group 25"/>
        <xdr:cNvGrpSpPr>
          <a:grpSpLocks/>
        </xdr:cNvGrpSpPr>
      </xdr:nvGrpSpPr>
      <xdr:grpSpPr bwMode="auto">
        <a:xfrm>
          <a:off x="8477250" y="19973925"/>
          <a:ext cx="1809750" cy="457200"/>
          <a:chOff x="1027" y="769"/>
          <a:chExt cx="168" cy="48"/>
        </a:xfrm>
        <a:effectLst>
          <a:outerShdw blurRad="50800" dist="38100" dir="2700000" algn="tl" rotWithShape="0">
            <a:prstClr val="black">
              <a:alpha val="40000"/>
            </a:prstClr>
          </a:outerShdw>
        </a:effectLst>
      </xdr:grpSpPr>
      <xdr:sp macro="" textlink="">
        <xdr:nvSpPr>
          <xdr:cNvPr id="7194" name="AutoShape 26">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95" name="Oval 27">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96" name="AutoShape 28">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138</xdr:row>
      <xdr:rowOff>114300</xdr:rowOff>
    </xdr:from>
    <xdr:to>
      <xdr:col>18</xdr:col>
      <xdr:colOff>28575</xdr:colOff>
      <xdr:row>141</xdr:row>
      <xdr:rowOff>85725</xdr:rowOff>
    </xdr:to>
    <xdr:grpSp>
      <xdr:nvGrpSpPr>
        <xdr:cNvPr id="7197" name="Group 29"/>
        <xdr:cNvGrpSpPr>
          <a:grpSpLocks/>
        </xdr:cNvGrpSpPr>
      </xdr:nvGrpSpPr>
      <xdr:grpSpPr bwMode="auto">
        <a:xfrm>
          <a:off x="8477250" y="20526375"/>
          <a:ext cx="1809750" cy="457200"/>
          <a:chOff x="1029" y="888"/>
          <a:chExt cx="168" cy="48"/>
        </a:xfrm>
        <a:effectLst>
          <a:outerShdw blurRad="50800" dist="38100" dir="2700000" algn="tl" rotWithShape="0">
            <a:prstClr val="black">
              <a:alpha val="40000"/>
            </a:prstClr>
          </a:outerShdw>
        </a:effectLst>
      </xdr:grpSpPr>
      <xdr:sp macro="" textlink="">
        <xdr:nvSpPr>
          <xdr:cNvPr id="7198" name="AutoShape 30">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9" name="Oval 31">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200" name="AutoShape 32">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20</xdr:row>
      <xdr:rowOff>19050</xdr:rowOff>
    </xdr:from>
    <xdr:to>
      <xdr:col>13</xdr:col>
      <xdr:colOff>28575</xdr:colOff>
      <xdr:row>20</xdr:row>
      <xdr:rowOff>19050</xdr:rowOff>
    </xdr:to>
    <xdr:sp macro="" textlink="">
      <xdr:nvSpPr>
        <xdr:cNvPr id="8193" name="Line 1"/>
        <xdr:cNvSpPr>
          <a:spLocks noChangeShapeType="1"/>
        </xdr:cNvSpPr>
      </xdr:nvSpPr>
      <xdr:spPr bwMode="auto">
        <a:xfrm>
          <a:off x="3676650" y="2847975"/>
          <a:ext cx="433387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21</xdr:row>
      <xdr:rowOff>9525</xdr:rowOff>
    </xdr:to>
    <xdr:sp macro="" textlink="">
      <xdr:nvSpPr>
        <xdr:cNvPr id="8198" name="AutoShape 6"/>
        <xdr:cNvSpPr>
          <a:spLocks/>
        </xdr:cNvSpPr>
      </xdr:nvSpPr>
      <xdr:spPr bwMode="auto">
        <a:xfrm>
          <a:off x="3533775"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161925</xdr:colOff>
      <xdr:row>26</xdr:row>
      <xdr:rowOff>104775</xdr:rowOff>
    </xdr:from>
    <xdr:to>
      <xdr:col>17</xdr:col>
      <xdr:colOff>552450</xdr:colOff>
      <xdr:row>29</xdr:row>
      <xdr:rowOff>76200</xdr:rowOff>
    </xdr:to>
    <xdr:grpSp>
      <xdr:nvGrpSpPr>
        <xdr:cNvPr id="8208" name="Group 16"/>
        <xdr:cNvGrpSpPr>
          <a:grpSpLocks/>
        </xdr:cNvGrpSpPr>
      </xdr:nvGrpSpPr>
      <xdr:grpSpPr bwMode="auto">
        <a:xfrm>
          <a:off x="8477250" y="4057650"/>
          <a:ext cx="1600200" cy="457200"/>
          <a:chOff x="1027" y="769"/>
          <a:chExt cx="168" cy="48"/>
        </a:xfrm>
        <a:effectLst>
          <a:outerShdw blurRad="50800" dist="38100" dir="2700000" algn="tl" rotWithShape="0">
            <a:prstClr val="black">
              <a:alpha val="40000"/>
            </a:prstClr>
          </a:outerShdw>
        </a:effectLst>
      </xdr:grpSpPr>
      <xdr:sp macro="" textlink="">
        <xdr:nvSpPr>
          <xdr:cNvPr id="8209" name="AutoShape 17">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0" name="Oval 18">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1" name="AutoShape 19">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30</xdr:row>
      <xdr:rowOff>9525</xdr:rowOff>
    </xdr:from>
    <xdr:to>
      <xdr:col>17</xdr:col>
      <xdr:colOff>552450</xdr:colOff>
      <xdr:row>32</xdr:row>
      <xdr:rowOff>142875</xdr:rowOff>
    </xdr:to>
    <xdr:grpSp>
      <xdr:nvGrpSpPr>
        <xdr:cNvPr id="8212" name="Group 20"/>
        <xdr:cNvGrpSpPr>
          <a:grpSpLocks/>
        </xdr:cNvGrpSpPr>
      </xdr:nvGrpSpPr>
      <xdr:grpSpPr bwMode="auto">
        <a:xfrm>
          <a:off x="8477250" y="4610100"/>
          <a:ext cx="1600200" cy="457200"/>
          <a:chOff x="1029" y="888"/>
          <a:chExt cx="168" cy="48"/>
        </a:xfrm>
        <a:effectLst>
          <a:outerShdw blurRad="50800" dist="38100" dir="2700000" algn="tl" rotWithShape="0">
            <a:prstClr val="black">
              <a:alpha val="40000"/>
            </a:prstClr>
          </a:outerShdw>
        </a:effectLst>
      </xdr:grpSpPr>
      <xdr:sp macro="" textlink="">
        <xdr:nvSpPr>
          <xdr:cNvPr id="8213" name="AutoShape 21">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14" name="Oval 22">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15" name="AutoShape 23">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124</xdr:row>
      <xdr:rowOff>47625</xdr:rowOff>
    </xdr:from>
    <xdr:to>
      <xdr:col>17</xdr:col>
      <xdr:colOff>552450</xdr:colOff>
      <xdr:row>127</xdr:row>
      <xdr:rowOff>123825</xdr:rowOff>
    </xdr:to>
    <xdr:grpSp>
      <xdr:nvGrpSpPr>
        <xdr:cNvPr id="8216" name="Group 24"/>
        <xdr:cNvGrpSpPr>
          <a:grpSpLocks/>
        </xdr:cNvGrpSpPr>
      </xdr:nvGrpSpPr>
      <xdr:grpSpPr bwMode="auto">
        <a:xfrm>
          <a:off x="8477250" y="19030950"/>
          <a:ext cx="1600200" cy="457200"/>
          <a:chOff x="1027" y="769"/>
          <a:chExt cx="168" cy="48"/>
        </a:xfrm>
        <a:effectLst>
          <a:outerShdw blurRad="50800" dist="38100" dir="2700000" algn="tl" rotWithShape="0">
            <a:prstClr val="black">
              <a:alpha val="40000"/>
            </a:prstClr>
          </a:outerShdw>
        </a:effectLst>
      </xdr:grpSpPr>
      <xdr:sp macro="" textlink="">
        <xdr:nvSpPr>
          <xdr:cNvPr id="8217" name="AutoShape 25">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8" name="Oval 26">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9" name="AutoShape 27">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128</xdr:row>
      <xdr:rowOff>57150</xdr:rowOff>
    </xdr:from>
    <xdr:to>
      <xdr:col>17</xdr:col>
      <xdr:colOff>552450</xdr:colOff>
      <xdr:row>131</xdr:row>
      <xdr:rowOff>28575</xdr:rowOff>
    </xdr:to>
    <xdr:grpSp>
      <xdr:nvGrpSpPr>
        <xdr:cNvPr id="8220" name="Group 28"/>
        <xdr:cNvGrpSpPr>
          <a:grpSpLocks/>
        </xdr:cNvGrpSpPr>
      </xdr:nvGrpSpPr>
      <xdr:grpSpPr bwMode="auto">
        <a:xfrm>
          <a:off x="8477250" y="19583400"/>
          <a:ext cx="1600200" cy="457200"/>
          <a:chOff x="1029" y="888"/>
          <a:chExt cx="168" cy="48"/>
        </a:xfrm>
        <a:effectLst>
          <a:outerShdw blurRad="50800" dist="38100" dir="2700000" algn="tl" rotWithShape="0">
            <a:prstClr val="black">
              <a:alpha val="40000"/>
            </a:prstClr>
          </a:outerShdw>
        </a:effectLst>
      </xdr:grpSpPr>
      <xdr:sp macro="" textlink="">
        <xdr:nvSpPr>
          <xdr:cNvPr id="8221" name="AutoShape 29">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22" name="Oval 30">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23" name="AutoShape 31">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4</xdr:row>
      <xdr:rowOff>0</xdr:rowOff>
    </xdr:from>
    <xdr:to>
      <xdr:col>0</xdr:col>
      <xdr:colOff>1771650</xdr:colOff>
      <xdr:row>6</xdr:row>
      <xdr:rowOff>133350</xdr:rowOff>
    </xdr:to>
    <xdr:grpSp>
      <xdr:nvGrpSpPr>
        <xdr:cNvPr id="4125" name="Group 29"/>
        <xdr:cNvGrpSpPr>
          <a:grpSpLocks/>
        </xdr:cNvGrpSpPr>
      </xdr:nvGrpSpPr>
      <xdr:grpSpPr bwMode="auto">
        <a:xfrm>
          <a:off x="171450" y="628650"/>
          <a:ext cx="1600200" cy="457200"/>
          <a:chOff x="1029" y="888"/>
          <a:chExt cx="168" cy="48"/>
        </a:xfrm>
        <a:effectLst>
          <a:outerShdw blurRad="50800" dist="38100" dir="2700000" algn="tl" rotWithShape="0">
            <a:prstClr val="black">
              <a:alpha val="40000"/>
            </a:prstClr>
          </a:outerShdw>
        </a:effectLst>
      </xdr:grpSpPr>
      <xdr:sp macro="" textlink="">
        <xdr:nvSpPr>
          <xdr:cNvPr id="4126" name="AutoShape 30">
            <a:hlinkClick xmlns:r="http://schemas.openxmlformats.org/officeDocument/2006/relationships" r:id="rId1"/>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27" name="Oval 31">
            <a:hlinkClick xmlns:r="http://schemas.openxmlformats.org/officeDocument/2006/relationships" r:id="rId2"/>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28" name="AutoShape 32">
            <a:hlinkClick xmlns:r="http://schemas.openxmlformats.org/officeDocument/2006/relationships" r:id="rId3"/>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249</xdr:row>
      <xdr:rowOff>76200</xdr:rowOff>
    </xdr:from>
    <xdr:to>
      <xdr:col>0</xdr:col>
      <xdr:colOff>1771650</xdr:colOff>
      <xdr:row>252</xdr:row>
      <xdr:rowOff>47625</xdr:rowOff>
    </xdr:to>
    <xdr:grpSp>
      <xdr:nvGrpSpPr>
        <xdr:cNvPr id="4133" name="Group 37"/>
        <xdr:cNvGrpSpPr>
          <a:grpSpLocks/>
        </xdr:cNvGrpSpPr>
      </xdr:nvGrpSpPr>
      <xdr:grpSpPr bwMode="auto">
        <a:xfrm>
          <a:off x="171450" y="40528875"/>
          <a:ext cx="1600200" cy="457200"/>
          <a:chOff x="1029" y="888"/>
          <a:chExt cx="168" cy="48"/>
        </a:xfrm>
        <a:effectLst>
          <a:outerShdw blurRad="50800" dist="38100" dir="2700000" algn="tl" rotWithShape="0">
            <a:prstClr val="black">
              <a:alpha val="40000"/>
            </a:prstClr>
          </a:outerShdw>
        </a:effectLst>
      </xdr:grpSpPr>
      <xdr:sp macro="" textlink="">
        <xdr:nvSpPr>
          <xdr:cNvPr id="4134" name="AutoShape 38">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35" name="Oval 39">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36" name="AutoShape 40">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127</xdr:row>
      <xdr:rowOff>38100</xdr:rowOff>
    </xdr:from>
    <xdr:to>
      <xdr:col>0</xdr:col>
      <xdr:colOff>1771650</xdr:colOff>
      <xdr:row>130</xdr:row>
      <xdr:rowOff>9525</xdr:rowOff>
    </xdr:to>
    <xdr:grpSp>
      <xdr:nvGrpSpPr>
        <xdr:cNvPr id="4141" name="Group 45"/>
        <xdr:cNvGrpSpPr>
          <a:grpSpLocks/>
        </xdr:cNvGrpSpPr>
      </xdr:nvGrpSpPr>
      <xdr:grpSpPr bwMode="auto">
        <a:xfrm>
          <a:off x="171450" y="20735925"/>
          <a:ext cx="1600200" cy="457200"/>
          <a:chOff x="1029" y="888"/>
          <a:chExt cx="168" cy="48"/>
        </a:xfrm>
        <a:effectLst>
          <a:outerShdw blurRad="50800" dist="38100" dir="2700000" algn="tl" rotWithShape="0">
            <a:prstClr val="black">
              <a:alpha val="40000"/>
            </a:prstClr>
          </a:outerShdw>
        </a:effectLst>
      </xdr:grpSpPr>
      <xdr:sp macro="" textlink="">
        <xdr:nvSpPr>
          <xdr:cNvPr id="4142" name="AutoShape 46">
            <a:hlinkClick xmlns:r="http://schemas.openxmlformats.org/officeDocument/2006/relationships" r:id="rId7"/>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43" name="Oval 47">
            <a:hlinkClick xmlns:r="http://schemas.openxmlformats.org/officeDocument/2006/relationships" r:id="rId8"/>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44" name="AutoShape 48">
            <a:hlinkClick xmlns:r="http://schemas.openxmlformats.org/officeDocument/2006/relationships" r:id="rId9"/>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mallbusinessplanresources.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mallbusinessplanresources.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smallbusinessplanresources.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smallbusinessplanresources.com/"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enableFormatConditionsCalculation="0">
    <tabColor indexed="8"/>
  </sheetPr>
  <dimension ref="A1:AM1037"/>
  <sheetViews>
    <sheetView showGridLines="0" showRowColHeaders="0" tabSelected="1" workbookViewId="0">
      <selection activeCell="S11" sqref="S11"/>
    </sheetView>
  </sheetViews>
  <sheetFormatPr defaultRowHeight="12.75"/>
  <cols>
    <col min="1" max="1" width="15.710937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s="516" customFormat="1">
      <c r="F1" s="5"/>
      <c r="G1" s="5"/>
      <c r="H1" s="5"/>
      <c r="I1" s="5"/>
    </row>
    <row r="2" spans="1:20" s="516" customFormat="1">
      <c r="B2" s="523" t="s">
        <v>274</v>
      </c>
      <c r="C2" s="523"/>
      <c r="D2" s="523"/>
      <c r="E2" s="523"/>
      <c r="F2" s="523"/>
      <c r="G2" s="523"/>
      <c r="H2" s="523"/>
      <c r="I2" s="523"/>
      <c r="J2" s="523"/>
      <c r="K2" s="523"/>
      <c r="L2" s="523"/>
      <c r="M2" s="523"/>
      <c r="N2" s="523"/>
      <c r="O2" s="523"/>
      <c r="P2" s="523"/>
      <c r="Q2" s="523"/>
      <c r="R2" s="523"/>
      <c r="S2" s="523"/>
      <c r="T2" s="523"/>
    </row>
    <row r="3" spans="1:20" ht="24.95" customHeight="1">
      <c r="A3" s="20"/>
    </row>
    <row r="4" spans="1:20">
      <c r="B4" s="524" t="s">
        <v>0</v>
      </c>
      <c r="C4" s="525"/>
      <c r="D4" s="525"/>
      <c r="E4" s="525"/>
      <c r="F4" s="525"/>
      <c r="G4" s="525"/>
      <c r="H4" s="525"/>
      <c r="I4" s="525"/>
      <c r="J4" s="525"/>
      <c r="K4" s="525"/>
      <c r="L4" s="525"/>
      <c r="M4" s="525"/>
      <c r="N4" s="525"/>
      <c r="O4" s="525"/>
      <c r="P4" s="525"/>
      <c r="Q4" s="525"/>
      <c r="R4" s="525"/>
      <c r="S4" s="525"/>
      <c r="T4" s="526"/>
    </row>
    <row r="5" spans="1:20" ht="5.0999999999999996" customHeight="1"/>
    <row r="6" spans="1:20" ht="11.45" customHeight="1">
      <c r="B6" s="527" t="s">
        <v>5</v>
      </c>
      <c r="C6" s="536"/>
      <c r="D6" s="536"/>
      <c r="E6" s="536"/>
      <c r="F6" s="536"/>
      <c r="G6" s="536"/>
      <c r="H6" s="536"/>
      <c r="I6" s="536"/>
      <c r="J6" s="536"/>
      <c r="K6" s="536"/>
      <c r="L6" s="536"/>
      <c r="M6" s="536"/>
      <c r="N6" s="536"/>
      <c r="O6" s="536"/>
      <c r="P6" s="536"/>
      <c r="Q6" s="536"/>
      <c r="R6" s="536"/>
      <c r="S6" s="536"/>
      <c r="T6" s="537"/>
    </row>
    <row r="7" spans="1:20" ht="11.45" customHeight="1">
      <c r="B7" s="538"/>
      <c r="C7" s="539"/>
      <c r="D7" s="539"/>
      <c r="E7" s="539"/>
      <c r="F7" s="539"/>
      <c r="G7" s="539"/>
      <c r="H7" s="539"/>
      <c r="I7" s="539"/>
      <c r="J7" s="539"/>
      <c r="K7" s="539"/>
      <c r="L7" s="539"/>
      <c r="M7" s="539"/>
      <c r="N7" s="539"/>
      <c r="O7" s="539"/>
      <c r="P7" s="539"/>
      <c r="Q7" s="539"/>
      <c r="R7" s="539"/>
      <c r="S7" s="539"/>
      <c r="T7" s="540"/>
    </row>
    <row r="8" spans="1:20" ht="11.45" customHeight="1">
      <c r="B8" s="538"/>
      <c r="C8" s="539"/>
      <c r="D8" s="539"/>
      <c r="E8" s="539"/>
      <c r="F8" s="539"/>
      <c r="G8" s="539"/>
      <c r="H8" s="539"/>
      <c r="I8" s="539"/>
      <c r="J8" s="539"/>
      <c r="K8" s="539"/>
      <c r="L8" s="539"/>
      <c r="M8" s="539"/>
      <c r="N8" s="539"/>
      <c r="O8" s="539"/>
      <c r="P8" s="539"/>
      <c r="Q8" s="539"/>
      <c r="R8" s="539"/>
      <c r="S8" s="539"/>
      <c r="T8" s="540"/>
    </row>
    <row r="9" spans="1:20" ht="11.45" customHeight="1">
      <c r="B9" s="538"/>
      <c r="C9" s="539"/>
      <c r="D9" s="539"/>
      <c r="E9" s="539"/>
      <c r="F9" s="539"/>
      <c r="G9" s="539"/>
      <c r="H9" s="539"/>
      <c r="I9" s="539"/>
      <c r="J9" s="539"/>
      <c r="K9" s="539"/>
      <c r="L9" s="539"/>
      <c r="M9" s="539"/>
      <c r="N9" s="539"/>
      <c r="O9" s="539"/>
      <c r="P9" s="539"/>
      <c r="Q9" s="539"/>
      <c r="R9" s="539"/>
      <c r="S9" s="539"/>
      <c r="T9" s="540"/>
    </row>
    <row r="10" spans="1:20" ht="11.45" customHeight="1">
      <c r="B10" s="541"/>
      <c r="C10" s="542"/>
      <c r="D10" s="542"/>
      <c r="E10" s="542"/>
      <c r="F10" s="542"/>
      <c r="G10" s="542"/>
      <c r="H10" s="542"/>
      <c r="I10" s="542"/>
      <c r="J10" s="542"/>
      <c r="K10" s="542"/>
      <c r="L10" s="542"/>
      <c r="M10" s="542"/>
      <c r="N10" s="542"/>
      <c r="O10" s="542"/>
      <c r="P10" s="542"/>
      <c r="Q10" s="542"/>
      <c r="R10" s="542"/>
      <c r="S10" s="542"/>
      <c r="T10" s="543"/>
    </row>
    <row r="11" spans="1:20" ht="12.75" customHeight="1">
      <c r="B11" s="24" t="s">
        <v>6</v>
      </c>
      <c r="C11" s="25"/>
      <c r="D11" s="25"/>
      <c r="E11" s="25"/>
      <c r="F11" s="25"/>
      <c r="G11" s="25"/>
      <c r="H11" s="25"/>
      <c r="I11" s="25"/>
      <c r="J11" s="25"/>
      <c r="K11" s="25"/>
      <c r="L11" s="25"/>
      <c r="M11" s="25"/>
      <c r="N11" s="25"/>
      <c r="O11" s="25"/>
      <c r="P11" s="25"/>
      <c r="Q11" s="25"/>
      <c r="R11" s="25"/>
      <c r="S11" s="26"/>
      <c r="T11" s="27"/>
    </row>
    <row r="12" spans="1:20" ht="24.95" customHeight="1"/>
    <row r="13" spans="1:20">
      <c r="B13" s="524" t="s">
        <v>1</v>
      </c>
      <c r="C13" s="525"/>
      <c r="D13" s="525"/>
      <c r="E13" s="525"/>
      <c r="F13" s="525"/>
      <c r="G13" s="525"/>
      <c r="H13" s="525"/>
      <c r="I13" s="525"/>
      <c r="J13" s="525"/>
      <c r="K13" s="525"/>
      <c r="L13" s="525"/>
      <c r="M13" s="525"/>
      <c r="N13" s="525"/>
      <c r="O13" s="525"/>
      <c r="P13" s="525"/>
      <c r="Q13" s="525"/>
      <c r="R13" s="525"/>
      <c r="S13" s="525"/>
      <c r="T13" s="526"/>
    </row>
    <row r="14" spans="1:20" ht="5.0999999999999996" customHeight="1"/>
    <row r="15" spans="1:20" ht="12.75" customHeight="1">
      <c r="B15" s="527" t="s">
        <v>185</v>
      </c>
      <c r="C15" s="528"/>
      <c r="D15" s="528"/>
      <c r="E15" s="528"/>
      <c r="F15" s="528"/>
      <c r="G15" s="528"/>
      <c r="H15" s="528"/>
      <c r="I15" s="528"/>
      <c r="J15" s="528"/>
      <c r="K15" s="528"/>
      <c r="L15" s="528"/>
      <c r="M15" s="528"/>
      <c r="N15" s="528"/>
      <c r="O15" s="528"/>
      <c r="P15" s="528"/>
      <c r="Q15" s="528"/>
      <c r="R15" s="528"/>
      <c r="S15" s="528"/>
      <c r="T15" s="529"/>
    </row>
    <row r="16" spans="1:20">
      <c r="B16" s="530"/>
      <c r="C16" s="531"/>
      <c r="D16" s="531"/>
      <c r="E16" s="531"/>
      <c r="F16" s="531"/>
      <c r="G16" s="531"/>
      <c r="H16" s="531"/>
      <c r="I16" s="531"/>
      <c r="J16" s="531"/>
      <c r="K16" s="531"/>
      <c r="L16" s="531"/>
      <c r="M16" s="531"/>
      <c r="N16" s="531"/>
      <c r="O16" s="531"/>
      <c r="P16" s="531"/>
      <c r="Q16" s="531"/>
      <c r="R16" s="531"/>
      <c r="S16" s="531"/>
      <c r="T16" s="532"/>
    </row>
    <row r="17" spans="2:20">
      <c r="B17" s="530"/>
      <c r="C17" s="531"/>
      <c r="D17" s="531"/>
      <c r="E17" s="531"/>
      <c r="F17" s="531"/>
      <c r="G17" s="531"/>
      <c r="H17" s="531"/>
      <c r="I17" s="531"/>
      <c r="J17" s="531"/>
      <c r="K17" s="531"/>
      <c r="L17" s="531"/>
      <c r="M17" s="531"/>
      <c r="N17" s="531"/>
      <c r="O17" s="531"/>
      <c r="P17" s="531"/>
      <c r="Q17" s="531"/>
      <c r="R17" s="531"/>
      <c r="S17" s="531"/>
      <c r="T17" s="532"/>
    </row>
    <row r="18" spans="2:20">
      <c r="B18" s="533"/>
      <c r="C18" s="534"/>
      <c r="D18" s="534"/>
      <c r="E18" s="534"/>
      <c r="F18" s="534"/>
      <c r="G18" s="534"/>
      <c r="H18" s="534"/>
      <c r="I18" s="534"/>
      <c r="J18" s="534"/>
      <c r="K18" s="534"/>
      <c r="L18" s="534"/>
      <c r="M18" s="534"/>
      <c r="N18" s="534"/>
      <c r="O18" s="534"/>
      <c r="P18" s="534"/>
      <c r="Q18" s="534"/>
      <c r="R18" s="534"/>
      <c r="S18" s="534"/>
      <c r="T18" s="535"/>
    </row>
    <row r="19" spans="2:20" ht="24.95" customHeight="1"/>
    <row r="20" spans="2:20">
      <c r="B20" s="524" t="s">
        <v>186</v>
      </c>
      <c r="C20" s="525"/>
      <c r="D20" s="525"/>
      <c r="E20" s="525"/>
      <c r="F20" s="525"/>
      <c r="G20" s="525"/>
      <c r="H20" s="525"/>
      <c r="I20" s="525"/>
      <c r="J20" s="525"/>
      <c r="K20" s="525"/>
      <c r="L20" s="525"/>
      <c r="M20" s="525"/>
      <c r="N20" s="525"/>
      <c r="O20" s="525"/>
      <c r="P20" s="525"/>
      <c r="Q20" s="525"/>
      <c r="R20" s="525"/>
      <c r="S20" s="525"/>
      <c r="T20" s="526"/>
    </row>
    <row r="21" spans="2:20" ht="12.75" customHeight="1">
      <c r="B21" s="517"/>
      <c r="C21" s="30"/>
      <c r="D21" s="30"/>
      <c r="E21" s="30"/>
      <c r="F21" s="29"/>
      <c r="G21" s="29"/>
      <c r="H21" s="29"/>
      <c r="I21" s="29"/>
      <c r="J21" s="30"/>
      <c r="K21" s="30"/>
      <c r="L21" s="30"/>
      <c r="M21" s="30"/>
      <c r="N21" s="30"/>
      <c r="O21" s="30"/>
      <c r="P21" s="30"/>
      <c r="Q21" s="30"/>
      <c r="R21" s="30"/>
      <c r="S21" s="30"/>
      <c r="T21" s="518"/>
    </row>
    <row r="22" spans="2:20" ht="12.75" customHeight="1">
      <c r="B22" s="517"/>
      <c r="C22" s="30"/>
      <c r="D22" s="30"/>
      <c r="E22" s="30"/>
      <c r="F22" s="30"/>
      <c r="G22" s="30"/>
      <c r="H22" s="30"/>
      <c r="I22" s="30"/>
      <c r="J22" s="30"/>
      <c r="K22" s="30"/>
      <c r="L22" s="30"/>
      <c r="M22" s="30"/>
      <c r="N22" s="30"/>
      <c r="O22" s="30"/>
      <c r="P22" s="30"/>
      <c r="Q22" s="30"/>
      <c r="R22" s="30"/>
      <c r="S22" s="30"/>
      <c r="T22" s="518"/>
    </row>
    <row r="23" spans="2:20" ht="12.75" customHeight="1">
      <c r="B23" s="517"/>
      <c r="C23" s="30"/>
      <c r="D23" s="30"/>
      <c r="E23" s="30"/>
      <c r="F23" s="30"/>
      <c r="G23" s="30"/>
      <c r="H23" s="30"/>
      <c r="I23" s="30"/>
      <c r="J23" s="30"/>
      <c r="K23" s="30"/>
      <c r="L23" s="30"/>
      <c r="M23" s="30"/>
      <c r="N23" s="30"/>
      <c r="O23" s="30"/>
      <c r="P23" s="30"/>
      <c r="Q23" s="30"/>
      <c r="R23" s="30"/>
      <c r="S23" s="30"/>
      <c r="T23" s="518"/>
    </row>
    <row r="24" spans="2:20" ht="12.75" customHeight="1">
      <c r="B24" s="517"/>
      <c r="C24" s="30"/>
      <c r="D24" s="30"/>
      <c r="E24" s="30"/>
      <c r="F24" s="30"/>
      <c r="G24" s="30"/>
      <c r="H24" s="30"/>
      <c r="I24" s="30"/>
      <c r="J24" s="30"/>
      <c r="K24" s="30"/>
      <c r="L24" s="30"/>
      <c r="M24" s="30"/>
      <c r="N24" s="30"/>
      <c r="O24" s="30"/>
      <c r="P24" s="30"/>
      <c r="Q24" s="30"/>
      <c r="R24" s="30"/>
      <c r="S24" s="30"/>
      <c r="T24" s="518"/>
    </row>
    <row r="25" spans="2:20" ht="12.75" customHeight="1">
      <c r="B25" s="517"/>
      <c r="C25" s="30"/>
      <c r="D25" s="30"/>
      <c r="E25" s="30"/>
      <c r="F25" s="30"/>
      <c r="G25" s="30"/>
      <c r="H25" s="30"/>
      <c r="I25" s="30"/>
      <c r="J25" s="30"/>
      <c r="K25" s="30"/>
      <c r="L25" s="30"/>
      <c r="M25" s="30"/>
      <c r="N25" s="30"/>
      <c r="O25" s="30"/>
      <c r="P25" s="30"/>
      <c r="Q25" s="30"/>
      <c r="R25" s="30"/>
      <c r="S25" s="30"/>
      <c r="T25" s="518"/>
    </row>
    <row r="26" spans="2:20" ht="12.75" customHeight="1">
      <c r="B26" s="517"/>
      <c r="C26" s="30"/>
      <c r="D26" s="30"/>
      <c r="E26" s="30"/>
      <c r="F26" s="30"/>
      <c r="G26" s="30"/>
      <c r="H26" s="30"/>
      <c r="I26" s="30"/>
      <c r="J26" s="30"/>
      <c r="K26" s="30"/>
      <c r="L26" s="30"/>
      <c r="M26" s="30"/>
      <c r="N26" s="30"/>
      <c r="O26" s="30"/>
      <c r="P26" s="30"/>
      <c r="Q26" s="30"/>
      <c r="R26" s="30"/>
      <c r="S26" s="30"/>
      <c r="T26" s="518"/>
    </row>
    <row r="27" spans="2:20">
      <c r="B27" s="517"/>
      <c r="C27" s="30"/>
      <c r="D27" s="30"/>
      <c r="E27" s="30"/>
      <c r="F27" s="30"/>
      <c r="G27" s="30"/>
      <c r="H27" s="30"/>
      <c r="I27" s="30"/>
      <c r="J27" s="30"/>
      <c r="K27" s="30"/>
      <c r="L27" s="30"/>
      <c r="M27" s="30"/>
      <c r="N27" s="30"/>
      <c r="O27" s="30"/>
      <c r="P27" s="30"/>
      <c r="Q27" s="30"/>
      <c r="R27" s="30"/>
      <c r="S27" s="30"/>
      <c r="T27" s="518"/>
    </row>
    <row r="28" spans="2:20">
      <c r="B28" s="517"/>
      <c r="C28" s="30"/>
      <c r="D28" s="30"/>
      <c r="E28" s="30"/>
      <c r="F28" s="30"/>
      <c r="G28" s="30"/>
      <c r="H28" s="30"/>
      <c r="I28" s="30"/>
      <c r="J28" s="30"/>
      <c r="K28" s="30"/>
      <c r="L28" s="30"/>
      <c r="M28" s="30"/>
      <c r="N28" s="30"/>
      <c r="O28" s="30"/>
      <c r="P28" s="30"/>
      <c r="Q28" s="30"/>
      <c r="R28" s="30"/>
      <c r="S28" s="30"/>
      <c r="T28" s="518"/>
    </row>
    <row r="29" spans="2:20" ht="39.950000000000003" customHeight="1">
      <c r="B29" s="517"/>
      <c r="C29" s="30"/>
      <c r="D29" s="30"/>
      <c r="E29" s="30"/>
      <c r="F29" s="30"/>
      <c r="G29" s="30"/>
      <c r="H29" s="30"/>
      <c r="I29" s="30"/>
      <c r="J29" s="30"/>
      <c r="K29" s="30"/>
      <c r="L29" s="30"/>
      <c r="M29" s="30"/>
      <c r="N29" s="30"/>
      <c r="O29" s="30"/>
      <c r="P29" s="30"/>
      <c r="Q29" s="30"/>
      <c r="R29" s="30"/>
      <c r="S29" s="30"/>
      <c r="T29" s="518"/>
    </row>
    <row r="30" spans="2:20">
      <c r="B30" s="517"/>
      <c r="C30" s="30"/>
      <c r="D30" s="30"/>
      <c r="E30" s="30"/>
      <c r="F30" s="30"/>
      <c r="G30" s="30"/>
      <c r="H30" s="30"/>
      <c r="I30" s="30"/>
      <c r="J30" s="30"/>
      <c r="K30" s="30"/>
      <c r="L30" s="30"/>
      <c r="M30" s="30"/>
      <c r="N30" s="30"/>
      <c r="O30" s="30"/>
      <c r="P30" s="30"/>
      <c r="Q30" s="30"/>
      <c r="R30" s="30"/>
      <c r="S30" s="30"/>
      <c r="T30" s="518"/>
    </row>
    <row r="31" spans="2:20">
      <c r="B31" s="517"/>
      <c r="C31" s="30"/>
      <c r="D31" s="30"/>
      <c r="E31" s="30"/>
      <c r="F31" s="30"/>
      <c r="G31" s="30"/>
      <c r="H31" s="30"/>
      <c r="I31" s="30"/>
      <c r="J31" s="30"/>
      <c r="K31" s="30"/>
      <c r="L31" s="30"/>
      <c r="M31" s="30"/>
      <c r="N31" s="30"/>
      <c r="O31" s="30"/>
      <c r="P31" s="30"/>
      <c r="Q31" s="30"/>
      <c r="R31" s="30"/>
      <c r="S31" s="30"/>
      <c r="T31" s="518"/>
    </row>
    <row r="32" spans="2:20">
      <c r="B32" s="517"/>
      <c r="C32" s="30"/>
      <c r="D32" s="30"/>
      <c r="E32" s="30"/>
      <c r="F32" s="30"/>
      <c r="G32" s="30"/>
      <c r="H32" s="30"/>
      <c r="I32" s="30"/>
      <c r="J32" s="30"/>
      <c r="K32" s="30"/>
      <c r="L32" s="30"/>
      <c r="M32" s="30"/>
      <c r="N32" s="30"/>
      <c r="O32" s="30"/>
      <c r="P32" s="30"/>
      <c r="Q32" s="30"/>
      <c r="R32" s="30"/>
      <c r="S32" s="30"/>
      <c r="T32" s="518"/>
    </row>
    <row r="33" spans="2:20">
      <c r="B33" s="519"/>
      <c r="C33" s="520"/>
      <c r="D33" s="520"/>
      <c r="E33" s="520"/>
      <c r="F33" s="520"/>
      <c r="G33" s="520"/>
      <c r="H33" s="520"/>
      <c r="I33" s="520"/>
      <c r="J33" s="520"/>
      <c r="K33" s="520"/>
      <c r="L33" s="520"/>
      <c r="M33" s="520"/>
      <c r="N33" s="520"/>
      <c r="O33" s="520"/>
      <c r="P33" s="520"/>
      <c r="Q33" s="520"/>
      <c r="R33" s="520"/>
      <c r="S33" s="520"/>
      <c r="T33" s="521"/>
    </row>
    <row r="34" spans="2:20" ht="5.0999999999999996" customHeight="1">
      <c r="F34"/>
      <c r="G34"/>
      <c r="H34"/>
      <c r="I34"/>
    </row>
    <row r="35" spans="2:20">
      <c r="F35"/>
      <c r="G35"/>
      <c r="H35"/>
      <c r="I35"/>
    </row>
    <row r="36" spans="2:20">
      <c r="F36"/>
      <c r="G36"/>
      <c r="H36"/>
      <c r="I36"/>
    </row>
    <row r="37" spans="2:20">
      <c r="F37"/>
      <c r="G37"/>
      <c r="H37"/>
      <c r="I37"/>
    </row>
    <row r="38" spans="2:20">
      <c r="F38"/>
      <c r="G38"/>
      <c r="H38"/>
      <c r="I38"/>
    </row>
    <row r="39" spans="2:20">
      <c r="F39"/>
      <c r="G39"/>
      <c r="H39"/>
      <c r="I39"/>
    </row>
    <row r="40" spans="2:20">
      <c r="F40"/>
      <c r="G40"/>
      <c r="H40"/>
      <c r="I40"/>
    </row>
    <row r="41" spans="2:20">
      <c r="F41"/>
      <c r="G41"/>
      <c r="H41"/>
      <c r="I41"/>
    </row>
    <row r="42" spans="2:20">
      <c r="F42"/>
      <c r="G42"/>
      <c r="H42"/>
      <c r="I42"/>
    </row>
    <row r="43" spans="2:20">
      <c r="F43"/>
      <c r="G43"/>
      <c r="H43"/>
      <c r="I43"/>
    </row>
    <row r="44" spans="2:20">
      <c r="F44"/>
      <c r="G44"/>
      <c r="H44"/>
      <c r="I44"/>
    </row>
    <row r="45" spans="2:20">
      <c r="F45"/>
      <c r="G45"/>
      <c r="H45"/>
      <c r="I45"/>
    </row>
    <row r="46" spans="2:20">
      <c r="F46"/>
      <c r="G46"/>
      <c r="H46"/>
      <c r="I46"/>
    </row>
    <row r="47" spans="2:20">
      <c r="F47"/>
      <c r="G47"/>
      <c r="H47"/>
      <c r="I47"/>
    </row>
    <row r="48" spans="2:20">
      <c r="F48"/>
      <c r="G48"/>
      <c r="H48"/>
      <c r="I48"/>
    </row>
    <row r="49" spans="6:21">
      <c r="F49"/>
      <c r="G49"/>
      <c r="H49"/>
      <c r="I49"/>
    </row>
    <row r="50" spans="6:21">
      <c r="F50"/>
      <c r="G50"/>
      <c r="H50"/>
      <c r="I50"/>
    </row>
    <row r="51" spans="6:21">
      <c r="F51"/>
      <c r="G51"/>
      <c r="H51"/>
      <c r="I51"/>
    </row>
    <row r="52" spans="6:21">
      <c r="F52"/>
      <c r="G52"/>
      <c r="H52"/>
      <c r="I52"/>
    </row>
    <row r="53" spans="6:21">
      <c r="F53"/>
      <c r="G53"/>
      <c r="H53"/>
      <c r="I53"/>
    </row>
    <row r="54" spans="6:21">
      <c r="F54"/>
      <c r="G54"/>
      <c r="H54"/>
      <c r="I54"/>
      <c r="U54" s="64"/>
    </row>
    <row r="55" spans="6:21">
      <c r="F55"/>
      <c r="G55"/>
      <c r="H55"/>
      <c r="I55"/>
      <c r="U55" s="64"/>
    </row>
    <row r="56" spans="6:21">
      <c r="F56"/>
      <c r="G56"/>
      <c r="H56"/>
      <c r="I56"/>
    </row>
    <row r="57" spans="6:21">
      <c r="F57"/>
      <c r="G57"/>
      <c r="H57"/>
      <c r="I57"/>
    </row>
    <row r="58" spans="6:21">
      <c r="F58"/>
      <c r="G58"/>
      <c r="H58"/>
      <c r="I58"/>
    </row>
    <row r="59" spans="6:21">
      <c r="F59"/>
      <c r="G59"/>
      <c r="H59"/>
      <c r="I59"/>
    </row>
    <row r="60" spans="6:21">
      <c r="F60"/>
      <c r="G60"/>
      <c r="H60"/>
      <c r="I60"/>
    </row>
    <row r="61" spans="6:21">
      <c r="F61"/>
      <c r="G61"/>
      <c r="H61"/>
      <c r="I61"/>
    </row>
    <row r="62" spans="6:21">
      <c r="F62"/>
      <c r="G62"/>
      <c r="H62"/>
      <c r="I62"/>
    </row>
    <row r="63" spans="6:21">
      <c r="F63"/>
      <c r="G63"/>
      <c r="H63"/>
      <c r="I63"/>
    </row>
    <row r="64" spans="6:21">
      <c r="F64"/>
      <c r="G64"/>
      <c r="H64"/>
      <c r="I64"/>
    </row>
    <row r="65" spans="6:9">
      <c r="F65"/>
      <c r="G65"/>
      <c r="H65"/>
      <c r="I65"/>
    </row>
    <row r="66" spans="6:9">
      <c r="F66"/>
      <c r="G66"/>
      <c r="H66"/>
      <c r="I66"/>
    </row>
    <row r="67" spans="6:9">
      <c r="F67"/>
      <c r="G67"/>
      <c r="H67"/>
      <c r="I67"/>
    </row>
    <row r="68" spans="6:9">
      <c r="F68"/>
      <c r="G68"/>
      <c r="H68"/>
      <c r="I68"/>
    </row>
    <row r="69" spans="6:9">
      <c r="F69"/>
      <c r="G69"/>
      <c r="H69"/>
      <c r="I69"/>
    </row>
    <row r="70" spans="6:9">
      <c r="F70"/>
      <c r="G70"/>
      <c r="H70"/>
      <c r="I70"/>
    </row>
    <row r="71" spans="6:9">
      <c r="F71"/>
      <c r="G71"/>
      <c r="H71"/>
      <c r="I71"/>
    </row>
    <row r="72" spans="6:9">
      <c r="F72"/>
      <c r="G72"/>
      <c r="H72"/>
      <c r="I72"/>
    </row>
    <row r="73" spans="6:9">
      <c r="F73"/>
      <c r="G73"/>
      <c r="H73"/>
      <c r="I73"/>
    </row>
    <row r="74" spans="6:9">
      <c r="F74"/>
      <c r="G74"/>
      <c r="H74"/>
      <c r="I74"/>
    </row>
    <row r="75" spans="6:9">
      <c r="F75"/>
      <c r="G75"/>
      <c r="H75"/>
      <c r="I75"/>
    </row>
    <row r="76" spans="6:9">
      <c r="F76"/>
      <c r="G76"/>
      <c r="H76"/>
      <c r="I76"/>
    </row>
    <row r="77" spans="6:9">
      <c r="F77"/>
      <c r="G77"/>
      <c r="H77"/>
      <c r="I77"/>
    </row>
    <row r="78" spans="6:9">
      <c r="F78"/>
      <c r="G78"/>
      <c r="H78"/>
      <c r="I78"/>
    </row>
    <row r="79" spans="6:9">
      <c r="F79"/>
      <c r="G79"/>
      <c r="H79"/>
      <c r="I79"/>
    </row>
    <row r="80" spans="6:9">
      <c r="F80"/>
      <c r="G80"/>
      <c r="H80"/>
      <c r="I80"/>
    </row>
    <row r="81" spans="6:9">
      <c r="F81"/>
      <c r="G81"/>
      <c r="H81"/>
      <c r="I81"/>
    </row>
    <row r="82" spans="6:9">
      <c r="F82"/>
      <c r="G82"/>
      <c r="H82"/>
      <c r="I82"/>
    </row>
    <row r="83" spans="6:9">
      <c r="F83"/>
      <c r="G83"/>
      <c r="H83"/>
      <c r="I83"/>
    </row>
    <row r="84" spans="6:9">
      <c r="F84"/>
      <c r="G84"/>
      <c r="H84"/>
      <c r="I84"/>
    </row>
    <row r="85" spans="6:9">
      <c r="F85"/>
      <c r="G85"/>
      <c r="H85"/>
      <c r="I85"/>
    </row>
    <row r="86" spans="6:9">
      <c r="F86"/>
      <c r="G86"/>
      <c r="H86"/>
      <c r="I86"/>
    </row>
    <row r="87" spans="6:9">
      <c r="F87"/>
      <c r="G87"/>
      <c r="H87"/>
      <c r="I87"/>
    </row>
    <row r="88" spans="6:9">
      <c r="F88"/>
      <c r="G88"/>
      <c r="H88"/>
      <c r="I88"/>
    </row>
    <row r="89" spans="6:9">
      <c r="F89"/>
      <c r="G89"/>
      <c r="H89"/>
      <c r="I89"/>
    </row>
    <row r="90" spans="6:9">
      <c r="F90"/>
      <c r="G90"/>
      <c r="H90"/>
      <c r="I90"/>
    </row>
    <row r="91" spans="6:9">
      <c r="F91"/>
      <c r="G91"/>
      <c r="H91"/>
      <c r="I91"/>
    </row>
    <row r="92" spans="6:9">
      <c r="F92"/>
      <c r="G92"/>
      <c r="H92"/>
      <c r="I92"/>
    </row>
    <row r="93" spans="6:9">
      <c r="F93"/>
      <c r="G93"/>
      <c r="H93"/>
      <c r="I93"/>
    </row>
    <row r="94" spans="6:9">
      <c r="F94"/>
      <c r="G94"/>
      <c r="H94"/>
      <c r="I94"/>
    </row>
    <row r="95" spans="6:9">
      <c r="F95"/>
      <c r="G95"/>
      <c r="H95"/>
      <c r="I95"/>
    </row>
    <row r="96" spans="6:9">
      <c r="F96"/>
      <c r="G96"/>
      <c r="H96"/>
      <c r="I96"/>
    </row>
    <row r="97" spans="6:9">
      <c r="F97"/>
      <c r="G97"/>
      <c r="H97"/>
      <c r="I97"/>
    </row>
    <row r="98" spans="6:9" ht="5.0999999999999996" customHeight="1">
      <c r="F98"/>
      <c r="G98"/>
      <c r="H98"/>
      <c r="I98"/>
    </row>
    <row r="99" spans="6:9">
      <c r="F99"/>
      <c r="G99"/>
      <c r="H99"/>
      <c r="I99"/>
    </row>
    <row r="100" spans="6:9" ht="5.0999999999999996" customHeight="1">
      <c r="F100"/>
      <c r="G100"/>
      <c r="H100"/>
      <c r="I100"/>
    </row>
    <row r="101" spans="6:9">
      <c r="F101"/>
      <c r="G101"/>
      <c r="H101"/>
      <c r="I101"/>
    </row>
    <row r="102" spans="6:9" ht="5.0999999999999996" customHeight="1">
      <c r="F102"/>
      <c r="G102"/>
      <c r="H102"/>
      <c r="I102"/>
    </row>
    <row r="103" spans="6:9">
      <c r="F103"/>
      <c r="G103"/>
      <c r="H103"/>
      <c r="I103"/>
    </row>
    <row r="104" spans="6:9" ht="5.0999999999999996" customHeight="1">
      <c r="F104"/>
      <c r="G104"/>
      <c r="H104"/>
      <c r="I104"/>
    </row>
    <row r="105" spans="6:9">
      <c r="F105"/>
      <c r="G105"/>
      <c r="H105"/>
      <c r="I105"/>
    </row>
    <row r="106" spans="6:9" ht="5.0999999999999996" customHeight="1">
      <c r="F106"/>
      <c r="G106"/>
      <c r="H106"/>
      <c r="I106"/>
    </row>
    <row r="107" spans="6:9">
      <c r="F107"/>
      <c r="G107"/>
      <c r="H107"/>
      <c r="I107"/>
    </row>
    <row r="108" spans="6:9">
      <c r="F108"/>
      <c r="G108"/>
      <c r="H108"/>
      <c r="I108"/>
    </row>
    <row r="109" spans="6:9" ht="5.0999999999999996" customHeight="1">
      <c r="F109"/>
      <c r="G109"/>
      <c r="H109"/>
      <c r="I109"/>
    </row>
    <row r="110" spans="6:9">
      <c r="F110"/>
      <c r="G110"/>
      <c r="H110"/>
      <c r="I110"/>
    </row>
    <row r="111" spans="6:9" ht="12.75" customHeight="1">
      <c r="F111"/>
      <c r="G111"/>
      <c r="H111"/>
      <c r="I111"/>
    </row>
    <row r="112" spans="6:9" ht="12.75" customHeight="1">
      <c r="F112"/>
      <c r="G112"/>
      <c r="H112"/>
      <c r="I112"/>
    </row>
    <row r="113" spans="6:9">
      <c r="F113"/>
      <c r="G113"/>
      <c r="H113"/>
      <c r="I113"/>
    </row>
    <row r="114" spans="6:9" ht="5.0999999999999996" customHeight="1">
      <c r="F114"/>
      <c r="G114"/>
      <c r="H114"/>
      <c r="I114"/>
    </row>
    <row r="115" spans="6:9" ht="12.75" customHeight="1">
      <c r="F115"/>
      <c r="G115"/>
      <c r="H115"/>
      <c r="I115"/>
    </row>
    <row r="116" spans="6:9">
      <c r="F116"/>
      <c r="G116"/>
      <c r="H116"/>
      <c r="I116"/>
    </row>
    <row r="117" spans="6:9">
      <c r="F117"/>
      <c r="G117"/>
      <c r="H117"/>
      <c r="I117"/>
    </row>
    <row r="118" spans="6:9">
      <c r="F118"/>
      <c r="G118"/>
      <c r="H118"/>
      <c r="I118"/>
    </row>
    <row r="119" spans="6:9">
      <c r="F119"/>
      <c r="G119"/>
      <c r="H119"/>
      <c r="I119"/>
    </row>
    <row r="120" spans="6:9" ht="5.0999999999999996" customHeight="1">
      <c r="F120"/>
      <c r="G120"/>
      <c r="H120"/>
      <c r="I120"/>
    </row>
    <row r="121" spans="6:9">
      <c r="F121"/>
      <c r="G121"/>
      <c r="H121"/>
      <c r="I121"/>
    </row>
    <row r="122" spans="6:9">
      <c r="F122"/>
      <c r="G122"/>
      <c r="H122"/>
      <c r="I122"/>
    </row>
    <row r="123" spans="6:9">
      <c r="F123"/>
      <c r="G123"/>
      <c r="H123"/>
      <c r="I123"/>
    </row>
    <row r="124" spans="6:9">
      <c r="F124"/>
      <c r="G124"/>
      <c r="H124"/>
      <c r="I124"/>
    </row>
    <row r="125" spans="6:9">
      <c r="F125"/>
      <c r="G125"/>
      <c r="H125"/>
      <c r="I125"/>
    </row>
    <row r="126" spans="6:9">
      <c r="F126"/>
      <c r="G126"/>
      <c r="H126"/>
      <c r="I126"/>
    </row>
    <row r="127" spans="6:9">
      <c r="F127"/>
      <c r="G127"/>
      <c r="H127"/>
      <c r="I127"/>
    </row>
    <row r="128" spans="6:9">
      <c r="F128"/>
      <c r="G128"/>
      <c r="H128"/>
      <c r="I128"/>
    </row>
    <row r="129" spans="2:20">
      <c r="F129"/>
      <c r="G129"/>
      <c r="H129"/>
      <c r="I129"/>
    </row>
    <row r="130" spans="2:20">
      <c r="F130"/>
      <c r="G130"/>
      <c r="H130"/>
      <c r="I130"/>
    </row>
    <row r="131" spans="2:20">
      <c r="F131"/>
      <c r="G131"/>
      <c r="H131"/>
      <c r="I131"/>
    </row>
    <row r="132" spans="2:20">
      <c r="F132"/>
      <c r="G132"/>
      <c r="H132"/>
      <c r="I132"/>
    </row>
    <row r="133" spans="2:20">
      <c r="F133"/>
      <c r="G133"/>
      <c r="H133"/>
      <c r="I133"/>
    </row>
    <row r="134" spans="2:20">
      <c r="F134"/>
      <c r="G134"/>
      <c r="H134"/>
      <c r="I134"/>
    </row>
    <row r="135" spans="2:20">
      <c r="F135"/>
      <c r="G135"/>
      <c r="H135"/>
      <c r="I135"/>
    </row>
    <row r="136" spans="2:20" s="359" customFormat="1">
      <c r="B136"/>
      <c r="C136"/>
      <c r="D136"/>
      <c r="E136"/>
      <c r="F136"/>
      <c r="G136"/>
      <c r="H136"/>
      <c r="I136"/>
      <c r="J136"/>
      <c r="K136"/>
      <c r="L136"/>
      <c r="M136"/>
      <c r="N136"/>
      <c r="O136"/>
      <c r="P136"/>
      <c r="Q136"/>
      <c r="R136"/>
      <c r="S136"/>
      <c r="T136"/>
    </row>
    <row r="137" spans="2:20">
      <c r="F137"/>
      <c r="G137"/>
      <c r="H137"/>
      <c r="I137"/>
    </row>
    <row r="138" spans="2:20">
      <c r="F138"/>
      <c r="G138"/>
      <c r="H138"/>
      <c r="I138"/>
    </row>
    <row r="139" spans="2:20">
      <c r="F139"/>
      <c r="G139"/>
      <c r="H139"/>
      <c r="I139"/>
    </row>
    <row r="140" spans="2:20">
      <c r="F140"/>
      <c r="G140"/>
      <c r="H140"/>
      <c r="I140"/>
    </row>
    <row r="141" spans="2:20">
      <c r="F141"/>
      <c r="G141"/>
      <c r="H141"/>
      <c r="I141"/>
    </row>
    <row r="142" spans="2:20">
      <c r="F142"/>
      <c r="G142"/>
      <c r="H142"/>
      <c r="I142"/>
    </row>
    <row r="143" spans="2:20">
      <c r="F143"/>
      <c r="G143"/>
      <c r="H143"/>
      <c r="I143"/>
    </row>
    <row r="144" spans="2:20">
      <c r="F144"/>
      <c r="G144"/>
      <c r="H144"/>
      <c r="I144"/>
    </row>
    <row r="145" spans="6:9">
      <c r="F145"/>
      <c r="G145"/>
      <c r="H145"/>
      <c r="I145"/>
    </row>
    <row r="146" spans="6:9">
      <c r="F146"/>
      <c r="G146"/>
      <c r="H146"/>
      <c r="I146"/>
    </row>
    <row r="147" spans="6:9">
      <c r="F147"/>
      <c r="G147"/>
      <c r="H147"/>
      <c r="I147"/>
    </row>
    <row r="148" spans="6:9">
      <c r="F148"/>
      <c r="G148"/>
      <c r="H148"/>
      <c r="I148"/>
    </row>
    <row r="149" spans="6:9">
      <c r="F149"/>
      <c r="G149"/>
      <c r="H149"/>
      <c r="I149"/>
    </row>
    <row r="150" spans="6:9">
      <c r="F150"/>
      <c r="G150"/>
      <c r="H150"/>
      <c r="I150"/>
    </row>
    <row r="151" spans="6:9">
      <c r="F151"/>
      <c r="G151"/>
      <c r="H151"/>
      <c r="I151"/>
    </row>
    <row r="152" spans="6:9">
      <c r="F152"/>
      <c r="G152"/>
      <c r="H152"/>
      <c r="I152"/>
    </row>
    <row r="153" spans="6:9">
      <c r="F153"/>
      <c r="G153"/>
      <c r="H153"/>
      <c r="I153"/>
    </row>
    <row r="154" spans="6:9">
      <c r="F154"/>
      <c r="G154"/>
      <c r="H154"/>
      <c r="I154"/>
    </row>
    <row r="155" spans="6:9" ht="5.0999999999999996" customHeight="1">
      <c r="F155"/>
      <c r="G155"/>
      <c r="H155"/>
      <c r="I155"/>
    </row>
    <row r="156" spans="6:9">
      <c r="F156"/>
      <c r="G156"/>
      <c r="H156"/>
      <c r="I156"/>
    </row>
    <row r="157" spans="6:9" ht="5.0999999999999996" customHeight="1">
      <c r="F157"/>
      <c r="G157"/>
      <c r="H157"/>
      <c r="I157"/>
    </row>
    <row r="158" spans="6:9">
      <c r="F158"/>
      <c r="G158"/>
      <c r="H158"/>
      <c r="I158"/>
    </row>
    <row r="159" spans="6:9" ht="5.0999999999999996" customHeight="1">
      <c r="F159"/>
      <c r="G159"/>
      <c r="H159"/>
      <c r="I159"/>
    </row>
    <row r="160" spans="6:9">
      <c r="F160"/>
      <c r="G160"/>
      <c r="H160"/>
      <c r="I160"/>
    </row>
    <row r="161" spans="6:9" ht="5.0999999999999996" customHeight="1">
      <c r="F161"/>
      <c r="G161"/>
      <c r="H161"/>
      <c r="I161"/>
    </row>
    <row r="162" spans="6:9">
      <c r="F162"/>
      <c r="G162"/>
      <c r="H162"/>
      <c r="I162"/>
    </row>
    <row r="163" spans="6:9" ht="5.0999999999999996" customHeight="1">
      <c r="F163"/>
      <c r="G163"/>
      <c r="H163"/>
      <c r="I163"/>
    </row>
    <row r="164" spans="6:9">
      <c r="F164"/>
      <c r="G164"/>
      <c r="H164"/>
      <c r="I164"/>
    </row>
    <row r="165" spans="6:9" ht="5.0999999999999996" customHeight="1">
      <c r="F165"/>
      <c r="G165"/>
      <c r="H165"/>
      <c r="I165"/>
    </row>
    <row r="166" spans="6:9">
      <c r="F166"/>
      <c r="G166"/>
      <c r="H166"/>
      <c r="I166"/>
    </row>
    <row r="167" spans="6:9">
      <c r="F167"/>
      <c r="G167"/>
      <c r="H167"/>
      <c r="I167"/>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row r="1035" spans="36:39">
      <c r="AJ1035" s="21"/>
      <c r="AK1035" s="21"/>
      <c r="AL1035" s="21"/>
      <c r="AM1035" s="21"/>
    </row>
    <row r="1036" spans="36:39">
      <c r="AJ1036" s="21"/>
      <c r="AK1036" s="21"/>
      <c r="AL1036" s="21"/>
      <c r="AM1036" s="21"/>
    </row>
    <row r="1037" spans="36:39">
      <c r="AJ1037" s="21"/>
      <c r="AK1037" s="21"/>
      <c r="AL1037" s="21"/>
      <c r="AM1037" s="21"/>
    </row>
  </sheetData>
  <sheetProtection password="D921" sheet="1" objects="1" scenarios="1" selectLockedCells="1"/>
  <mergeCells count="6">
    <mergeCell ref="B2:T2"/>
    <mergeCell ref="B20:T20"/>
    <mergeCell ref="B15:T18"/>
    <mergeCell ref="B6:T10"/>
    <mergeCell ref="B4:T4"/>
    <mergeCell ref="B13:T13"/>
  </mergeCells>
  <phoneticPr fontId="2" type="noConversion"/>
  <dataValidations count="1">
    <dataValidation type="list" allowBlank="1" showInputMessage="1" showErrorMessage="1" sqref="S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16"/>
    <pageSetUpPr fitToPage="1"/>
  </sheetPr>
  <dimension ref="A1:AI1282"/>
  <sheetViews>
    <sheetView showGridLines="0" showRowColHeaders="0" zoomScaleNormal="100" workbookViewId="0">
      <selection activeCell="O9" sqref="O9"/>
    </sheetView>
  </sheetViews>
  <sheetFormatPr defaultRowHeight="12.75" outlineLevelRow="1"/>
  <cols>
    <col min="1" max="1" width="2.140625" customWidth="1"/>
    <col min="2" max="2" width="1.7109375" customWidth="1"/>
    <col min="3" max="3" width="11" customWidth="1"/>
    <col min="4" max="4" width="3" customWidth="1"/>
    <col min="5" max="5" width="2.85546875" customWidth="1"/>
    <col min="6" max="6" width="34.28515625" style="5" customWidth="1"/>
    <col min="7" max="9" width="12.7109375" style="5" customWidth="1"/>
    <col min="10" max="15" width="10.7109375" customWidth="1"/>
    <col min="16" max="16" width="15.7109375" customWidth="1"/>
    <col min="17" max="17" width="16.85546875" customWidth="1"/>
    <col min="18" max="20" width="15.7109375" customWidth="1"/>
  </cols>
  <sheetData>
    <row r="1" spans="1:16" ht="5.0999999999999996" customHeight="1">
      <c r="A1" s="20"/>
    </row>
    <row r="2" spans="1:16">
      <c r="B2" s="523" t="s">
        <v>0</v>
      </c>
      <c r="C2" s="523"/>
      <c r="D2" s="523"/>
      <c r="E2" s="523"/>
      <c r="F2" s="523"/>
      <c r="G2" s="523"/>
      <c r="H2" s="523"/>
      <c r="I2" s="523"/>
      <c r="J2" s="523"/>
      <c r="K2" s="523"/>
      <c r="L2" s="523"/>
      <c r="M2" s="523"/>
      <c r="N2" s="523"/>
      <c r="O2" s="523"/>
      <c r="P2" s="523"/>
    </row>
    <row r="3" spans="1:16" ht="5.0999999999999996" customHeight="1"/>
    <row r="4" spans="1:16" ht="11.45" customHeight="1">
      <c r="B4" s="527" t="s">
        <v>48</v>
      </c>
      <c r="C4" s="536"/>
      <c r="D4" s="536"/>
      <c r="E4" s="536"/>
      <c r="F4" s="536"/>
      <c r="G4" s="536"/>
      <c r="H4" s="536"/>
      <c r="I4" s="536"/>
      <c r="J4" s="536"/>
      <c r="K4" s="536"/>
      <c r="L4" s="536"/>
      <c r="M4" s="536"/>
      <c r="N4" s="536"/>
      <c r="O4" s="536"/>
      <c r="P4" s="537"/>
    </row>
    <row r="5" spans="1:16" ht="11.45" customHeight="1">
      <c r="B5" s="538"/>
      <c r="C5" s="591"/>
      <c r="D5" s="591"/>
      <c r="E5" s="591"/>
      <c r="F5" s="591"/>
      <c r="G5" s="591"/>
      <c r="H5" s="591"/>
      <c r="I5" s="591"/>
      <c r="J5" s="591"/>
      <c r="K5" s="591"/>
      <c r="L5" s="591"/>
      <c r="M5" s="591"/>
      <c r="N5" s="591"/>
      <c r="O5" s="591"/>
      <c r="P5" s="540"/>
    </row>
    <row r="6" spans="1:16" ht="11.45" customHeight="1">
      <c r="B6" s="538"/>
      <c r="C6" s="591"/>
      <c r="D6" s="591"/>
      <c r="E6" s="591"/>
      <c r="F6" s="591"/>
      <c r="G6" s="591"/>
      <c r="H6" s="591"/>
      <c r="I6" s="591"/>
      <c r="J6" s="591"/>
      <c r="K6" s="591"/>
      <c r="L6" s="591"/>
      <c r="M6" s="591"/>
      <c r="N6" s="591"/>
      <c r="O6" s="591"/>
      <c r="P6" s="540"/>
    </row>
    <row r="7" spans="1:16" ht="11.45" customHeight="1">
      <c r="B7" s="538"/>
      <c r="C7" s="591"/>
      <c r="D7" s="591"/>
      <c r="E7" s="591"/>
      <c r="F7" s="591"/>
      <c r="G7" s="591"/>
      <c r="H7" s="591"/>
      <c r="I7" s="591"/>
      <c r="J7" s="591"/>
      <c r="K7" s="591"/>
      <c r="L7" s="591"/>
      <c r="M7" s="591"/>
      <c r="N7" s="591"/>
      <c r="O7" s="591"/>
      <c r="P7" s="540"/>
    </row>
    <row r="8" spans="1:16" ht="11.45" customHeight="1">
      <c r="B8" s="538"/>
      <c r="C8" s="591"/>
      <c r="D8" s="591"/>
      <c r="E8" s="591"/>
      <c r="F8" s="591"/>
      <c r="G8" s="591"/>
      <c r="H8" s="591"/>
      <c r="I8" s="591"/>
      <c r="J8" s="591"/>
      <c r="K8" s="591"/>
      <c r="L8" s="591"/>
      <c r="M8" s="591"/>
      <c r="N8" s="591"/>
      <c r="O8" s="591"/>
      <c r="P8" s="540"/>
    </row>
    <row r="9" spans="1:16" ht="12.75" customHeight="1">
      <c r="B9" s="24" t="s">
        <v>6</v>
      </c>
      <c r="C9" s="25"/>
      <c r="D9" s="25"/>
      <c r="E9" s="25"/>
      <c r="F9" s="25"/>
      <c r="G9" s="25"/>
      <c r="H9" s="25"/>
      <c r="I9" s="25"/>
      <c r="J9" s="25"/>
      <c r="K9" s="25"/>
      <c r="L9" s="25"/>
      <c r="M9" s="25"/>
      <c r="N9" s="25"/>
      <c r="O9" s="26"/>
      <c r="P9" s="27"/>
    </row>
    <row r="11" spans="1:16">
      <c r="B11" s="523" t="s">
        <v>1</v>
      </c>
      <c r="C11" s="523"/>
      <c r="D11" s="523"/>
      <c r="E11" s="523"/>
      <c r="F11" s="523"/>
      <c r="G11" s="523"/>
      <c r="H11" s="523"/>
      <c r="I11" s="523"/>
      <c r="J11" s="523"/>
      <c r="K11" s="523"/>
      <c r="L11" s="523"/>
      <c r="M11" s="523"/>
      <c r="N11" s="523"/>
      <c r="O11" s="523"/>
      <c r="P11" s="523"/>
    </row>
    <row r="12" spans="1:16" ht="5.0999999999999996" customHeight="1"/>
    <row r="13" spans="1:16" ht="12.75" customHeight="1">
      <c r="B13" s="527" t="s">
        <v>7</v>
      </c>
      <c r="C13" s="528"/>
      <c r="D13" s="528"/>
      <c r="E13" s="528"/>
      <c r="F13" s="528"/>
      <c r="G13" s="528"/>
      <c r="H13" s="528"/>
      <c r="I13" s="528"/>
      <c r="J13" s="528"/>
      <c r="K13" s="528"/>
      <c r="L13" s="528"/>
      <c r="M13" s="528"/>
      <c r="N13" s="528"/>
      <c r="O13" s="528"/>
      <c r="P13" s="529"/>
    </row>
    <row r="14" spans="1:16">
      <c r="B14" s="530"/>
      <c r="C14" s="531"/>
      <c r="D14" s="531"/>
      <c r="E14" s="531"/>
      <c r="F14" s="531"/>
      <c r="G14" s="531"/>
      <c r="H14" s="531"/>
      <c r="I14" s="531"/>
      <c r="J14" s="531"/>
      <c r="K14" s="531"/>
      <c r="L14" s="531"/>
      <c r="M14" s="531"/>
      <c r="N14" s="531"/>
      <c r="O14" s="531"/>
      <c r="P14" s="532"/>
    </row>
    <row r="15" spans="1:16">
      <c r="B15" s="530"/>
      <c r="C15" s="531"/>
      <c r="D15" s="531"/>
      <c r="E15" s="531"/>
      <c r="F15" s="531"/>
      <c r="G15" s="531"/>
      <c r="H15" s="531"/>
      <c r="I15" s="531"/>
      <c r="J15" s="531"/>
      <c r="K15" s="531"/>
      <c r="L15" s="531"/>
      <c r="M15" s="531"/>
      <c r="N15" s="531"/>
      <c r="O15" s="531"/>
      <c r="P15" s="532"/>
    </row>
    <row r="16" spans="1:16">
      <c r="B16" s="533"/>
      <c r="C16" s="534"/>
      <c r="D16" s="534"/>
      <c r="E16" s="534"/>
      <c r="F16" s="534"/>
      <c r="G16" s="534"/>
      <c r="H16" s="534"/>
      <c r="I16" s="534"/>
      <c r="J16" s="534"/>
      <c r="K16" s="534"/>
      <c r="L16" s="534"/>
      <c r="M16" s="534"/>
      <c r="N16" s="534"/>
      <c r="O16" s="534"/>
      <c r="P16" s="535"/>
    </row>
    <row r="17" spans="2:16" ht="12.75" customHeight="1"/>
    <row r="18" spans="2:16">
      <c r="B18" s="523" t="s">
        <v>191</v>
      </c>
      <c r="C18" s="523"/>
      <c r="D18" s="523"/>
      <c r="E18" s="523"/>
      <c r="F18" s="523"/>
      <c r="G18" s="523"/>
      <c r="H18" s="523"/>
      <c r="I18" s="523"/>
      <c r="J18" s="523"/>
      <c r="K18" s="523"/>
      <c r="L18" s="523"/>
      <c r="M18" s="523"/>
      <c r="N18" s="523"/>
      <c r="O18" s="523"/>
      <c r="P18" s="523"/>
    </row>
    <row r="19" spans="2:16" ht="12.75" customHeight="1"/>
    <row r="20" spans="2:16" ht="12.75" customHeight="1">
      <c r="B20" s="7" t="s">
        <v>8</v>
      </c>
      <c r="C20" s="7"/>
      <c r="D20" s="7"/>
      <c r="E20" s="8"/>
      <c r="F20" s="112"/>
      <c r="N20" s="611"/>
      <c r="O20" s="612"/>
      <c r="P20" s="613"/>
    </row>
    <row r="21" spans="2:16" ht="12.75" customHeight="1">
      <c r="B21" s="7" t="s">
        <v>272</v>
      </c>
      <c r="C21" s="7"/>
      <c r="D21" s="7"/>
      <c r="E21" s="8"/>
      <c r="F21" s="112"/>
      <c r="N21" s="611"/>
      <c r="O21" s="612"/>
      <c r="P21" s="613"/>
    </row>
    <row r="22" spans="2:16" ht="12.75" customHeight="1">
      <c r="B22" s="7" t="s">
        <v>204</v>
      </c>
      <c r="C22" s="7"/>
      <c r="D22" s="7"/>
      <c r="E22" s="8"/>
      <c r="F22" s="112"/>
      <c r="N22" s="614"/>
      <c r="O22" s="615"/>
      <c r="P22" s="616"/>
    </row>
    <row r="23" spans="2:16" ht="12.75" customHeight="1">
      <c r="B23" s="7" t="s">
        <v>205</v>
      </c>
      <c r="C23" s="7"/>
      <c r="D23" s="7"/>
      <c r="E23" s="8"/>
      <c r="F23" s="112"/>
      <c r="N23" s="614"/>
      <c r="O23" s="615"/>
      <c r="P23" s="616"/>
    </row>
    <row r="24" spans="2:16" ht="12.75" customHeight="1">
      <c r="B24" s="7" t="s">
        <v>206</v>
      </c>
      <c r="C24" s="7"/>
      <c r="D24" s="7"/>
      <c r="E24" s="8"/>
      <c r="F24" s="112"/>
      <c r="N24" s="614"/>
      <c r="O24" s="615"/>
      <c r="P24" s="616"/>
    </row>
    <row r="25" spans="2:16">
      <c r="B25" s="1"/>
      <c r="C25" s="1"/>
      <c r="D25" s="1"/>
      <c r="E25" s="1"/>
      <c r="J25" s="1"/>
      <c r="K25" s="1"/>
      <c r="L25" s="1"/>
      <c r="M25" s="1"/>
      <c r="N25" s="1"/>
      <c r="O25" s="1"/>
      <c r="P25" s="1"/>
    </row>
    <row r="26" spans="2:16">
      <c r="F26"/>
      <c r="G26"/>
      <c r="H26"/>
      <c r="I26"/>
    </row>
    <row r="27" spans="2:16">
      <c r="B27" s="1"/>
      <c r="C27" s="1"/>
      <c r="D27" s="1"/>
      <c r="E27" s="1"/>
      <c r="J27" s="1"/>
      <c r="K27" s="1"/>
      <c r="L27" s="1"/>
      <c r="M27" s="1"/>
      <c r="N27" s="1"/>
      <c r="O27" s="1"/>
      <c r="P27" s="1"/>
    </row>
    <row r="28" spans="2:16" hidden="1" outlineLevel="1">
      <c r="B28" s="59"/>
      <c r="C28" s="59"/>
      <c r="D28" s="28"/>
      <c r="E28" s="33"/>
      <c r="F28" s="592" t="s">
        <v>202</v>
      </c>
      <c r="G28" s="593"/>
      <c r="H28" s="593"/>
      <c r="I28" s="593"/>
      <c r="J28" s="593"/>
      <c r="K28" s="593"/>
      <c r="L28" s="594"/>
      <c r="N28" s="22"/>
      <c r="O28" s="22"/>
      <c r="P28" s="22"/>
    </row>
    <row r="29" spans="2:16" ht="27" hidden="1" customHeight="1" outlineLevel="1">
      <c r="B29" s="59"/>
      <c r="C29" s="59"/>
      <c r="D29" s="28"/>
      <c r="E29" s="33"/>
      <c r="F29" s="343" t="s">
        <v>50</v>
      </c>
      <c r="G29" s="344"/>
      <c r="H29" s="344"/>
      <c r="I29" s="445"/>
      <c r="J29" s="443" t="str">
        <f>+IF(N21&lt;&gt;"",N21,"Enter Year 1 next to arrow")</f>
        <v>Enter Year 1 next to arrow</v>
      </c>
      <c r="K29" s="443" t="str">
        <f>+IF(ISTEXT(J29),"Enter Year 1 next to arrow",J29+1)</f>
        <v>Enter Year 1 next to arrow</v>
      </c>
      <c r="L29" s="444" t="str">
        <f>+IF(ISTEXT(J29),"Enter year 1 next to arrow",J29+2)</f>
        <v>Enter year 1 next to arrow</v>
      </c>
      <c r="N29" s="22"/>
      <c r="O29" s="22"/>
      <c r="P29" s="22"/>
    </row>
    <row r="30" spans="2:16" hidden="1" outlineLevel="1">
      <c r="B30" s="59"/>
      <c r="C30" s="59"/>
      <c r="F30" s="222" t="s">
        <v>13</v>
      </c>
      <c r="G30" s="210"/>
      <c r="H30" s="211"/>
      <c r="I30" s="212"/>
      <c r="J30" s="446">
        <f>+N22</f>
        <v>0</v>
      </c>
      <c r="K30" s="447">
        <f>+N23</f>
        <v>0</v>
      </c>
      <c r="L30" s="448">
        <f>+N24</f>
        <v>0</v>
      </c>
      <c r="M30" s="214"/>
      <c r="N30" s="23"/>
      <c r="O30" s="23"/>
      <c r="P30" s="23"/>
    </row>
    <row r="31" spans="2:16" hidden="1" outlineLevel="1">
      <c r="B31" s="59"/>
      <c r="C31" s="59"/>
      <c r="F31" s="423"/>
      <c r="G31" s="210"/>
      <c r="H31" s="211"/>
      <c r="I31" s="212"/>
      <c r="J31" s="213"/>
      <c r="K31" s="214"/>
      <c r="L31" s="214"/>
      <c r="M31" s="214"/>
      <c r="N31" s="23"/>
      <c r="O31" s="23"/>
      <c r="P31" s="23"/>
    </row>
    <row r="32" spans="2:16" hidden="1" outlineLevel="1">
      <c r="B32" s="59"/>
      <c r="C32" s="59"/>
      <c r="F32" s="222" t="s">
        <v>61</v>
      </c>
      <c r="G32" s="210"/>
      <c r="H32" s="211"/>
      <c r="I32" s="212"/>
      <c r="J32" s="213"/>
      <c r="K32" s="213"/>
      <c r="L32" s="214"/>
      <c r="M32" s="214"/>
      <c r="N32" s="23"/>
      <c r="O32" s="23"/>
      <c r="P32" s="23"/>
    </row>
    <row r="33" spans="2:16" hidden="1" outlineLevel="1">
      <c r="B33" s="59"/>
      <c r="C33" s="59"/>
      <c r="F33" s="222" t="s">
        <v>151</v>
      </c>
      <c r="M33" s="214"/>
      <c r="N33" s="23"/>
      <c r="O33" s="23"/>
      <c r="P33" s="23"/>
    </row>
    <row r="34" spans="2:16" hidden="1" outlineLevel="1">
      <c r="B34" s="59"/>
      <c r="C34" s="59"/>
      <c r="F34" s="222" t="s">
        <v>152</v>
      </c>
      <c r="M34" s="214"/>
      <c r="N34" s="23"/>
      <c r="O34" s="23"/>
      <c r="P34" s="23"/>
    </row>
    <row r="35" spans="2:16" hidden="1" outlineLevel="1">
      <c r="B35" s="59"/>
      <c r="C35" s="59"/>
      <c r="M35" s="214"/>
      <c r="N35" s="23"/>
      <c r="O35" s="23"/>
      <c r="P35" s="23"/>
    </row>
    <row r="36" spans="2:16" hidden="1" outlineLevel="1">
      <c r="B36" s="59"/>
      <c r="C36" s="59"/>
      <c r="M36" s="214"/>
      <c r="N36" s="23"/>
      <c r="O36" s="23"/>
      <c r="P36" s="23"/>
    </row>
    <row r="37" spans="2:16" hidden="1" outlineLevel="1">
      <c r="B37" s="59"/>
      <c r="C37" s="59"/>
      <c r="F37" s="617" t="s">
        <v>203</v>
      </c>
      <c r="G37" s="618"/>
      <c r="H37" s="618"/>
      <c r="I37" s="618"/>
      <c r="J37" s="618"/>
      <c r="K37" s="618"/>
      <c r="L37" s="619"/>
      <c r="M37" s="214"/>
      <c r="N37" s="23"/>
      <c r="O37" s="23"/>
      <c r="P37" s="23"/>
    </row>
    <row r="38" spans="2:16" ht="27.75" hidden="1" customHeight="1" outlineLevel="1">
      <c r="B38" s="59"/>
      <c r="C38" s="59"/>
      <c r="F38" s="463" t="s">
        <v>50</v>
      </c>
      <c r="G38" s="344"/>
      <c r="H38" s="344"/>
      <c r="I38" s="344"/>
      <c r="J38" s="442" t="str">
        <f>+IF(N21&lt;&gt;"",N21,"Enter Year 1 next to arrow")</f>
        <v>Enter Year 1 next to arrow</v>
      </c>
      <c r="K38" s="440" t="str">
        <f>+IF(ISTEXT(J29),"Enter Year 1 next to arrow",J29+1)</f>
        <v>Enter Year 1 next to arrow</v>
      </c>
      <c r="L38" s="464" t="str">
        <f>+IF(ISTEXT(J29),"Enter year 1 next to arrow",J29+2)</f>
        <v>Enter year 1 next to arrow</v>
      </c>
      <c r="M38" s="214"/>
      <c r="N38" s="23"/>
      <c r="O38" s="23"/>
      <c r="P38" s="23"/>
    </row>
    <row r="39" spans="2:16" hidden="1" outlineLevel="1">
      <c r="B39" s="59"/>
      <c r="C39" s="59"/>
      <c r="F39" s="432" t="s">
        <v>199</v>
      </c>
      <c r="G39" s="434"/>
      <c r="H39" s="435"/>
      <c r="I39" s="436"/>
      <c r="J39" s="428">
        <v>0</v>
      </c>
      <c r="K39" s="428">
        <f>+J42</f>
        <v>0</v>
      </c>
      <c r="L39" s="429">
        <f>+K42</f>
        <v>0</v>
      </c>
      <c r="M39" s="214"/>
      <c r="N39" s="23"/>
      <c r="O39" s="23"/>
      <c r="P39" s="23"/>
    </row>
    <row r="40" spans="2:16" hidden="1" outlineLevel="1">
      <c r="B40" s="59"/>
      <c r="C40" s="59"/>
      <c r="F40" s="433" t="s">
        <v>200</v>
      </c>
      <c r="G40" s="437"/>
      <c r="H40" s="438"/>
      <c r="I40" s="439"/>
      <c r="J40" s="430">
        <f>+'Input - Annual P&amp;L'!M102</f>
        <v>0</v>
      </c>
      <c r="K40" s="430">
        <f>+'Input - Annual P&amp;L'!N102</f>
        <v>0</v>
      </c>
      <c r="L40" s="431">
        <f>+'Input - Annual P&amp;L'!O102</f>
        <v>0</v>
      </c>
      <c r="M40" s="214"/>
      <c r="N40" s="23"/>
      <c r="O40" s="23"/>
      <c r="P40" s="23"/>
    </row>
    <row r="41" spans="2:16" hidden="1" outlineLevel="1">
      <c r="B41" s="59"/>
      <c r="C41" s="59"/>
      <c r="F41"/>
      <c r="G41"/>
      <c r="H41"/>
      <c r="I41"/>
      <c r="M41" s="214"/>
      <c r="N41" s="23"/>
      <c r="O41" s="23"/>
      <c r="P41" s="23"/>
    </row>
    <row r="42" spans="2:16" hidden="1" outlineLevel="1">
      <c r="B42" s="59"/>
      <c r="C42" s="59"/>
      <c r="F42" s="424" t="s">
        <v>201</v>
      </c>
      <c r="G42" s="425"/>
      <c r="H42" s="426"/>
      <c r="I42" s="427"/>
      <c r="J42" s="449">
        <f>+J39+J40</f>
        <v>0</v>
      </c>
      <c r="K42" s="449">
        <f>+K39+K40</f>
        <v>0</v>
      </c>
      <c r="L42" s="450">
        <f>+L39+L40</f>
        <v>0</v>
      </c>
      <c r="M42" s="214"/>
      <c r="N42" s="23"/>
      <c r="O42" s="23"/>
      <c r="P42" s="23"/>
    </row>
    <row r="43" spans="2:16" collapsed="1">
      <c r="B43" s="59"/>
      <c r="C43" s="59"/>
      <c r="F43" s="423"/>
      <c r="G43" s="210"/>
      <c r="H43" s="211"/>
      <c r="I43" s="212"/>
      <c r="J43" s="213"/>
      <c r="K43" s="213"/>
      <c r="L43" s="214"/>
      <c r="M43" s="214"/>
      <c r="N43" s="23"/>
      <c r="O43" s="23"/>
      <c r="P43" s="23"/>
    </row>
    <row r="44" spans="2:16" ht="13.5" thickBot="1">
      <c r="B44" s="276"/>
      <c r="C44" s="276"/>
      <c r="D44" s="277"/>
      <c r="E44" s="277"/>
      <c r="F44" s="278"/>
      <c r="G44" s="279"/>
      <c r="H44" s="280"/>
      <c r="I44" s="281"/>
      <c r="J44" s="282"/>
      <c r="K44" s="283"/>
      <c r="L44" s="283"/>
      <c r="M44" s="283"/>
      <c r="N44" s="284"/>
      <c r="O44" s="284"/>
      <c r="P44" s="284"/>
    </row>
    <row r="45" spans="2:16" ht="13.5" thickTop="1">
      <c r="B45" s="59"/>
      <c r="C45" s="59"/>
      <c r="F45" s="222"/>
      <c r="G45" s="210"/>
      <c r="H45" s="211"/>
      <c r="I45" s="212"/>
      <c r="J45" s="213"/>
      <c r="K45" s="213"/>
      <c r="L45" s="214"/>
      <c r="M45" s="214"/>
      <c r="N45" s="23"/>
      <c r="O45" s="23"/>
      <c r="P45" s="23"/>
    </row>
    <row r="46" spans="2:16">
      <c r="B46" s="59"/>
      <c r="C46" s="59"/>
      <c r="F46" s="603" t="s">
        <v>60</v>
      </c>
      <c r="G46" s="604"/>
      <c r="H46" s="604"/>
      <c r="I46" s="604"/>
      <c r="J46" s="604"/>
      <c r="K46" s="604"/>
      <c r="L46" s="605"/>
      <c r="N46" s="23"/>
      <c r="O46" s="23"/>
      <c r="P46" s="23"/>
    </row>
    <row r="47" spans="2:16" ht="36">
      <c r="B47" s="59"/>
      <c r="C47" s="59"/>
      <c r="F47" s="492" t="s">
        <v>52</v>
      </c>
      <c r="G47" s="215" t="s">
        <v>246</v>
      </c>
      <c r="H47" s="215" t="s">
        <v>10</v>
      </c>
      <c r="I47" s="215" t="s">
        <v>207</v>
      </c>
      <c r="J47" s="216" t="str">
        <f>+IF(N21&lt;&gt;"",N21,"Enter Year 1 next to arrow")</f>
        <v>Enter Year 1 next to arrow</v>
      </c>
      <c r="K47" s="215" t="str">
        <f>+IF(ISTEXT(J29),"Enter Year 1 next to arrow",J29+1)</f>
        <v>Enter Year 1 next to arrow</v>
      </c>
      <c r="L47" s="217" t="str">
        <f>+IF(ISTEXT(J29),"Enter year 1 next to arrow",J29+2)</f>
        <v>Enter year 1 next to arrow</v>
      </c>
      <c r="N47" s="23"/>
      <c r="O47" s="23"/>
      <c r="P47" s="23"/>
    </row>
    <row r="48" spans="2:16" ht="13.5">
      <c r="B48" s="59"/>
      <c r="C48" s="59"/>
      <c r="F48" s="493" t="s">
        <v>51</v>
      </c>
      <c r="G48"/>
      <c r="H48"/>
      <c r="I48"/>
      <c r="N48" s="23"/>
      <c r="O48" s="23"/>
      <c r="P48" s="23"/>
    </row>
    <row r="49" spans="2:16">
      <c r="B49" s="59"/>
      <c r="C49" s="59"/>
      <c r="F49" s="609"/>
      <c r="G49" s="108" t="s">
        <v>35</v>
      </c>
      <c r="H49" s="70" t="s">
        <v>29</v>
      </c>
      <c r="I49" s="70" t="s">
        <v>29</v>
      </c>
      <c r="J49" s="71"/>
      <c r="K49" s="71"/>
      <c r="L49" s="85"/>
      <c r="N49" s="23"/>
      <c r="O49" s="23"/>
      <c r="P49" s="23"/>
    </row>
    <row r="50" spans="2:16">
      <c r="B50" s="59"/>
      <c r="C50" s="59"/>
      <c r="F50" s="610"/>
      <c r="G50" s="109" t="s">
        <v>34</v>
      </c>
      <c r="H50" s="72"/>
      <c r="I50" s="72"/>
      <c r="J50" s="73">
        <f>+$H50*$J$30</f>
        <v>0</v>
      </c>
      <c r="K50" s="73">
        <f>J50+(J50*$I50)</f>
        <v>0</v>
      </c>
      <c r="L50" s="86">
        <f>K50+(K50*$I50)</f>
        <v>0</v>
      </c>
      <c r="N50" s="23"/>
      <c r="O50" s="23"/>
      <c r="P50" s="23"/>
    </row>
    <row r="51" spans="2:16" ht="5.0999999999999996" customHeight="1">
      <c r="B51" s="59"/>
      <c r="C51" s="59"/>
      <c r="F51"/>
      <c r="G51" s="210"/>
      <c r="H51" s="211"/>
      <c r="I51" s="212"/>
      <c r="J51" s="213"/>
      <c r="K51" s="213"/>
      <c r="L51" s="214"/>
      <c r="N51" s="23"/>
      <c r="O51" s="23"/>
      <c r="P51" s="23"/>
    </row>
    <row r="52" spans="2:16">
      <c r="B52" s="59"/>
      <c r="C52" s="59"/>
      <c r="F52" s="222" t="s">
        <v>49</v>
      </c>
      <c r="G52" s="210"/>
      <c r="H52" s="211"/>
      <c r="I52" s="212"/>
      <c r="J52" s="219">
        <f>+IF(J49&lt;&gt;"",J49,J50)</f>
        <v>0</v>
      </c>
      <c r="K52" s="220">
        <f>+IF(K49&lt;&gt;"",K49,K50)</f>
        <v>0</v>
      </c>
      <c r="L52" s="221">
        <f>+IF(L49&lt;&gt;"",L49,L50)</f>
        <v>0</v>
      </c>
      <c r="N52" s="23"/>
      <c r="O52" s="23"/>
      <c r="P52" s="23"/>
    </row>
    <row r="53" spans="2:16">
      <c r="B53" s="59"/>
      <c r="C53" s="59"/>
      <c r="F53" s="222"/>
      <c r="G53" s="210"/>
      <c r="H53" s="211"/>
      <c r="I53" s="212"/>
      <c r="J53" s="213"/>
      <c r="K53" s="214"/>
      <c r="L53" s="214"/>
      <c r="N53" s="23"/>
      <c r="O53" s="23"/>
      <c r="P53" s="23"/>
    </row>
    <row r="54" spans="2:16">
      <c r="B54" s="59"/>
      <c r="C54" s="59"/>
      <c r="F54" s="609"/>
      <c r="G54" s="108" t="s">
        <v>35</v>
      </c>
      <c r="H54" s="70" t="s">
        <v>29</v>
      </c>
      <c r="I54" s="70" t="s">
        <v>29</v>
      </c>
      <c r="J54" s="71"/>
      <c r="K54" s="71"/>
      <c r="L54" s="85"/>
      <c r="N54" s="23"/>
      <c r="O54" s="23"/>
      <c r="P54" s="23"/>
    </row>
    <row r="55" spans="2:16">
      <c r="B55" s="59"/>
      <c r="C55" s="59"/>
      <c r="F55" s="610"/>
      <c r="G55" s="109" t="s">
        <v>34</v>
      </c>
      <c r="H55" s="72"/>
      <c r="I55" s="72"/>
      <c r="J55" s="73">
        <f>+$H55*$J$30</f>
        <v>0</v>
      </c>
      <c r="K55" s="73">
        <f>J55+(J55*$I55)</f>
        <v>0</v>
      </c>
      <c r="L55" s="86">
        <f>K55+(K55*$I55)</f>
        <v>0</v>
      </c>
      <c r="N55" s="23"/>
      <c r="O55" s="23"/>
      <c r="P55" s="23"/>
    </row>
    <row r="56" spans="2:16" ht="5.0999999999999996" customHeight="1">
      <c r="B56" s="59"/>
      <c r="C56" s="59"/>
      <c r="F56"/>
      <c r="G56" s="210"/>
      <c r="H56" s="211"/>
      <c r="I56" s="212"/>
      <c r="J56" s="213"/>
      <c r="K56" s="213"/>
      <c r="L56" s="214"/>
      <c r="N56" s="23"/>
      <c r="O56" s="23"/>
      <c r="P56" s="23"/>
    </row>
    <row r="57" spans="2:16">
      <c r="B57" s="59"/>
      <c r="C57" s="59"/>
      <c r="F57" s="222" t="s">
        <v>49</v>
      </c>
      <c r="G57" s="210"/>
      <c r="H57" s="211"/>
      <c r="I57" s="212"/>
      <c r="J57" s="219">
        <f>+IF(J54&lt;&gt;"",J54,J55)</f>
        <v>0</v>
      </c>
      <c r="K57" s="220">
        <f>+IF(K54&lt;&gt;"",K54,K55)</f>
        <v>0</v>
      </c>
      <c r="L57" s="221">
        <f>+IF(L54&lt;&gt;"",L54,L55)</f>
        <v>0</v>
      </c>
      <c r="N57" s="23"/>
      <c r="O57" s="23"/>
      <c r="P57" s="23"/>
    </row>
    <row r="58" spans="2:16">
      <c r="B58" s="59"/>
      <c r="C58" s="59"/>
      <c r="F58" s="222"/>
      <c r="G58" s="210"/>
      <c r="H58" s="211"/>
      <c r="I58" s="212"/>
      <c r="J58" s="213"/>
      <c r="K58" s="214"/>
      <c r="L58" s="214"/>
      <c r="N58" s="23"/>
      <c r="O58" s="23"/>
      <c r="P58" s="23"/>
    </row>
    <row r="59" spans="2:16">
      <c r="B59" s="59"/>
      <c r="C59" s="59"/>
      <c r="F59" s="609"/>
      <c r="G59" s="108" t="s">
        <v>35</v>
      </c>
      <c r="H59" s="70" t="s">
        <v>29</v>
      </c>
      <c r="I59" s="70" t="s">
        <v>29</v>
      </c>
      <c r="J59" s="71"/>
      <c r="K59" s="71"/>
      <c r="L59" s="85"/>
      <c r="N59" s="23"/>
      <c r="O59" s="23"/>
      <c r="P59" s="23"/>
    </row>
    <row r="60" spans="2:16">
      <c r="B60" s="59"/>
      <c r="C60" s="59"/>
      <c r="F60" s="610"/>
      <c r="G60" s="109" t="s">
        <v>34</v>
      </c>
      <c r="H60" s="72"/>
      <c r="I60" s="72"/>
      <c r="J60" s="73">
        <f>+$H60*$J$30</f>
        <v>0</v>
      </c>
      <c r="K60" s="73">
        <f>J60+(J60*$I60)</f>
        <v>0</v>
      </c>
      <c r="L60" s="86">
        <f>K60+(K60*$I60)</f>
        <v>0</v>
      </c>
      <c r="N60" s="23"/>
      <c r="O60" s="23"/>
      <c r="P60" s="23"/>
    </row>
    <row r="61" spans="2:16" ht="5.0999999999999996" customHeight="1">
      <c r="B61" s="59"/>
      <c r="C61" s="59"/>
      <c r="F61"/>
      <c r="G61" s="210"/>
      <c r="H61" s="211"/>
      <c r="I61" s="212"/>
      <c r="J61" s="213"/>
      <c r="K61" s="213"/>
      <c r="L61" s="214"/>
      <c r="N61" s="23"/>
      <c r="O61" s="23"/>
      <c r="P61" s="23"/>
    </row>
    <row r="62" spans="2:16">
      <c r="B62" s="59"/>
      <c r="C62" s="59"/>
      <c r="F62" s="222" t="s">
        <v>49</v>
      </c>
      <c r="G62" s="210"/>
      <c r="H62" s="211"/>
      <c r="I62" s="212"/>
      <c r="J62" s="219">
        <f>+IF(J59&lt;&gt;"",J59,J60)</f>
        <v>0</v>
      </c>
      <c r="K62" s="220">
        <f>+IF(K59&lt;&gt;"",K59,K60)</f>
        <v>0</v>
      </c>
      <c r="L62" s="221">
        <f>+IF(L59&lt;&gt;"",L59,L60)</f>
        <v>0</v>
      </c>
      <c r="N62" s="23"/>
      <c r="O62" s="23"/>
      <c r="P62" s="23"/>
    </row>
    <row r="63" spans="2:16">
      <c r="B63" s="59"/>
      <c r="C63" s="59"/>
      <c r="F63" s="222"/>
      <c r="G63" s="210"/>
      <c r="H63" s="211"/>
      <c r="I63" s="212"/>
      <c r="J63" s="213"/>
      <c r="K63" s="214"/>
      <c r="L63" s="214"/>
      <c r="N63" s="23"/>
      <c r="O63" s="23"/>
      <c r="P63" s="23"/>
    </row>
    <row r="64" spans="2:16">
      <c r="B64" s="59"/>
      <c r="C64" s="59"/>
      <c r="F64" s="609"/>
      <c r="G64" s="108" t="s">
        <v>35</v>
      </c>
      <c r="H64" s="70" t="s">
        <v>29</v>
      </c>
      <c r="I64" s="70" t="s">
        <v>29</v>
      </c>
      <c r="J64" s="71"/>
      <c r="K64" s="71"/>
      <c r="L64" s="85"/>
      <c r="N64" s="23"/>
      <c r="O64" s="23"/>
      <c r="P64" s="23"/>
    </row>
    <row r="65" spans="2:16">
      <c r="B65" s="59"/>
      <c r="C65" s="59"/>
      <c r="F65" s="610"/>
      <c r="G65" s="109" t="s">
        <v>34</v>
      </c>
      <c r="H65" s="72"/>
      <c r="I65" s="72"/>
      <c r="J65" s="73">
        <f>+$H65*$J$30</f>
        <v>0</v>
      </c>
      <c r="K65" s="73">
        <f>J65+(J65*$I65)</f>
        <v>0</v>
      </c>
      <c r="L65" s="86">
        <f>K65+(K65*$I65)</f>
        <v>0</v>
      </c>
      <c r="N65" s="23"/>
      <c r="O65" s="23"/>
      <c r="P65" s="23"/>
    </row>
    <row r="66" spans="2:16" ht="5.0999999999999996" customHeight="1">
      <c r="B66" s="59"/>
      <c r="C66" s="59"/>
      <c r="F66"/>
      <c r="G66" s="210"/>
      <c r="H66" s="211"/>
      <c r="I66" s="212"/>
      <c r="J66" s="213"/>
      <c r="K66" s="213"/>
      <c r="L66" s="214"/>
      <c r="N66" s="23"/>
      <c r="O66" s="23"/>
      <c r="P66" s="23"/>
    </row>
    <row r="67" spans="2:16">
      <c r="B67" s="59"/>
      <c r="C67" s="59"/>
      <c r="F67" s="222" t="s">
        <v>49</v>
      </c>
      <c r="G67" s="210"/>
      <c r="H67" s="211"/>
      <c r="I67" s="212"/>
      <c r="J67" s="219">
        <f>+IF(J64&lt;&gt;"",J64,J65)</f>
        <v>0</v>
      </c>
      <c r="K67" s="220">
        <f>+IF(K64&lt;&gt;"",K64,K65)</f>
        <v>0</v>
      </c>
      <c r="L67" s="221">
        <f>+IF(L64&lt;&gt;"",L64,L65)</f>
        <v>0</v>
      </c>
      <c r="N67" s="23"/>
      <c r="O67" s="23"/>
      <c r="P67" s="23"/>
    </row>
    <row r="68" spans="2:16">
      <c r="B68" s="59"/>
      <c r="C68" s="59"/>
      <c r="F68" s="222"/>
      <c r="G68" s="210"/>
      <c r="H68" s="211"/>
      <c r="I68" s="212"/>
      <c r="J68" s="213"/>
      <c r="K68" s="214"/>
      <c r="L68" s="214"/>
      <c r="N68" s="23"/>
      <c r="O68" s="23"/>
      <c r="P68" s="23"/>
    </row>
    <row r="69" spans="2:16">
      <c r="B69" s="59"/>
      <c r="C69" s="59"/>
      <c r="F69" s="222" t="s">
        <v>54</v>
      </c>
      <c r="G69" s="210"/>
      <c r="H69" s="211"/>
      <c r="I69" s="212"/>
      <c r="J69" s="219">
        <f>+J67+J62+J57+J52</f>
        <v>0</v>
      </c>
      <c r="K69" s="220">
        <f>+K67+K62+K57+K52</f>
        <v>0</v>
      </c>
      <c r="L69" s="221">
        <f>+L67+L62+L57+L52</f>
        <v>0</v>
      </c>
      <c r="N69" s="23"/>
      <c r="O69" s="23"/>
      <c r="P69" s="23"/>
    </row>
    <row r="70" spans="2:16">
      <c r="B70" s="59"/>
      <c r="C70" s="59"/>
      <c r="F70" s="222"/>
      <c r="G70" s="210"/>
      <c r="H70" s="211"/>
      <c r="I70" s="212"/>
      <c r="J70" s="213"/>
      <c r="K70" s="214"/>
      <c r="L70" s="214"/>
      <c r="N70" s="23"/>
      <c r="O70" s="23"/>
      <c r="P70" s="23"/>
    </row>
    <row r="71" spans="2:16" ht="13.5">
      <c r="B71" s="59"/>
      <c r="C71" s="59"/>
      <c r="F71" s="493" t="s">
        <v>53</v>
      </c>
      <c r="G71" s="210"/>
      <c r="H71" s="211"/>
      <c r="I71" s="212"/>
      <c r="J71" s="213"/>
      <c r="K71" s="214"/>
      <c r="L71" s="214"/>
      <c r="N71" s="23"/>
      <c r="O71" s="23"/>
      <c r="P71" s="23"/>
    </row>
    <row r="72" spans="2:16">
      <c r="B72" s="59"/>
      <c r="C72" s="59"/>
      <c r="F72" s="609"/>
      <c r="G72" s="108" t="s">
        <v>35</v>
      </c>
      <c r="H72" s="70" t="s">
        <v>29</v>
      </c>
      <c r="I72" s="70" t="s">
        <v>29</v>
      </c>
      <c r="J72" s="71"/>
      <c r="K72" s="71"/>
      <c r="L72" s="85"/>
      <c r="N72" s="23"/>
      <c r="O72" s="23"/>
      <c r="P72" s="23"/>
    </row>
    <row r="73" spans="2:16">
      <c r="B73" s="59"/>
      <c r="C73" s="59"/>
      <c r="F73" s="610"/>
      <c r="G73" s="109" t="s">
        <v>34</v>
      </c>
      <c r="H73" s="72"/>
      <c r="I73" s="72"/>
      <c r="J73" s="73">
        <f>+$H73*$J$30</f>
        <v>0</v>
      </c>
      <c r="K73" s="73">
        <f>J73+(J73*$I73)</f>
        <v>0</v>
      </c>
      <c r="L73" s="86">
        <f>K73+(K73*$I73)</f>
        <v>0</v>
      </c>
      <c r="N73" s="23"/>
      <c r="O73" s="23"/>
      <c r="P73" s="23"/>
    </row>
    <row r="74" spans="2:16" ht="5.0999999999999996" customHeight="1">
      <c r="B74" s="59"/>
      <c r="C74" s="59"/>
      <c r="F74"/>
      <c r="G74" s="210"/>
      <c r="H74" s="211"/>
      <c r="I74" s="212"/>
      <c r="J74" s="213"/>
      <c r="K74" s="213"/>
      <c r="L74" s="214"/>
      <c r="N74" s="23"/>
      <c r="O74" s="23"/>
      <c r="P74" s="23"/>
    </row>
    <row r="75" spans="2:16">
      <c r="B75" s="59"/>
      <c r="C75" s="59"/>
      <c r="F75" s="222" t="s">
        <v>49</v>
      </c>
      <c r="G75" s="210"/>
      <c r="H75" s="211"/>
      <c r="I75" s="212"/>
      <c r="J75" s="219">
        <f>+IF(J72&lt;&gt;"",J72,J73)</f>
        <v>0</v>
      </c>
      <c r="K75" s="220">
        <f>+IF(K72&lt;&gt;"",K72,K73)</f>
        <v>0</v>
      </c>
      <c r="L75" s="221">
        <f>+IF(L72&lt;&gt;"",L72,L73)</f>
        <v>0</v>
      </c>
      <c r="N75" s="23"/>
      <c r="O75" s="23"/>
      <c r="P75" s="23"/>
    </row>
    <row r="76" spans="2:16">
      <c r="B76" s="59"/>
      <c r="C76" s="59"/>
      <c r="F76" s="222"/>
      <c r="G76" s="210"/>
      <c r="H76" s="211"/>
      <c r="I76" s="212"/>
      <c r="J76" s="213"/>
      <c r="K76" s="214"/>
      <c r="L76" s="214"/>
      <c r="N76" s="23"/>
      <c r="O76" s="23"/>
      <c r="P76" s="23"/>
    </row>
    <row r="77" spans="2:16">
      <c r="B77" s="59"/>
      <c r="C77" s="59"/>
      <c r="F77" s="609"/>
      <c r="G77" s="108" t="s">
        <v>35</v>
      </c>
      <c r="H77" s="70" t="s">
        <v>29</v>
      </c>
      <c r="I77" s="70" t="s">
        <v>29</v>
      </c>
      <c r="J77" s="71"/>
      <c r="K77" s="71"/>
      <c r="L77" s="85"/>
      <c r="N77" s="23"/>
      <c r="O77" s="23"/>
      <c r="P77" s="23"/>
    </row>
    <row r="78" spans="2:16">
      <c r="B78" s="59"/>
      <c r="C78" s="59"/>
      <c r="F78" s="610"/>
      <c r="G78" s="109" t="s">
        <v>34</v>
      </c>
      <c r="H78" s="72"/>
      <c r="I78" s="72"/>
      <c r="J78" s="73">
        <f>+$H78*$J$30</f>
        <v>0</v>
      </c>
      <c r="K78" s="73">
        <f>J78+(J78*$I78)</f>
        <v>0</v>
      </c>
      <c r="L78" s="86">
        <f>K78+(K78*$I78)</f>
        <v>0</v>
      </c>
      <c r="N78" s="23"/>
      <c r="O78" s="23"/>
      <c r="P78" s="23"/>
    </row>
    <row r="79" spans="2:16" ht="5.0999999999999996" customHeight="1">
      <c r="B79" s="59"/>
      <c r="C79" s="59"/>
      <c r="F79"/>
      <c r="G79" s="210"/>
      <c r="H79" s="211"/>
      <c r="I79" s="212"/>
      <c r="J79" s="213"/>
      <c r="K79" s="213"/>
      <c r="L79" s="214"/>
      <c r="N79" s="23"/>
      <c r="O79" s="23"/>
      <c r="P79" s="23"/>
    </row>
    <row r="80" spans="2:16">
      <c r="B80" s="59"/>
      <c r="C80" s="59"/>
      <c r="F80" s="222" t="s">
        <v>49</v>
      </c>
      <c r="G80" s="210"/>
      <c r="H80" s="211"/>
      <c r="I80" s="212"/>
      <c r="J80" s="219">
        <f>+IF(J77&lt;&gt;"",J77,J78)</f>
        <v>0</v>
      </c>
      <c r="K80" s="220">
        <f>+IF(K77&lt;&gt;"",K77,K78)</f>
        <v>0</v>
      </c>
      <c r="L80" s="221">
        <f>+IF(L77&lt;&gt;"",L77,L78)</f>
        <v>0</v>
      </c>
      <c r="N80" s="23"/>
      <c r="O80" s="23"/>
      <c r="P80" s="23"/>
    </row>
    <row r="81" spans="2:16" ht="12.75" customHeight="1">
      <c r="B81" s="59"/>
      <c r="C81" s="59"/>
      <c r="F81" s="222"/>
      <c r="G81" s="210"/>
      <c r="H81" s="211"/>
      <c r="I81" s="212"/>
      <c r="J81" s="213"/>
      <c r="K81" s="214"/>
      <c r="L81" s="214"/>
      <c r="N81" s="23"/>
      <c r="O81" s="23"/>
      <c r="P81" s="23"/>
    </row>
    <row r="82" spans="2:16">
      <c r="B82" s="59"/>
      <c r="C82" s="59"/>
      <c r="F82" s="609"/>
      <c r="G82" s="108" t="s">
        <v>35</v>
      </c>
      <c r="H82" s="70" t="s">
        <v>29</v>
      </c>
      <c r="I82" s="70" t="s">
        <v>29</v>
      </c>
      <c r="J82" s="71"/>
      <c r="K82" s="71"/>
      <c r="L82" s="85"/>
      <c r="N82" s="23"/>
      <c r="O82" s="23"/>
      <c r="P82" s="23"/>
    </row>
    <row r="83" spans="2:16">
      <c r="B83" s="59"/>
      <c r="C83" s="59"/>
      <c r="F83" s="610"/>
      <c r="G83" s="109" t="s">
        <v>34</v>
      </c>
      <c r="H83" s="72"/>
      <c r="I83" s="72"/>
      <c r="J83" s="73">
        <f>+$H83*$J$30</f>
        <v>0</v>
      </c>
      <c r="K83" s="73">
        <f>J83+(J83*$I83)</f>
        <v>0</v>
      </c>
      <c r="L83" s="86">
        <f>K83+(K83*$I83)</f>
        <v>0</v>
      </c>
      <c r="N83" s="23"/>
      <c r="O83" s="23"/>
      <c r="P83" s="23"/>
    </row>
    <row r="84" spans="2:16" ht="5.0999999999999996" customHeight="1">
      <c r="B84" s="59"/>
      <c r="C84" s="59"/>
      <c r="F84"/>
      <c r="G84" s="210"/>
      <c r="H84" s="211"/>
      <c r="I84" s="212"/>
      <c r="J84" s="213"/>
      <c r="K84" s="213"/>
      <c r="L84" s="214"/>
      <c r="N84" s="23"/>
      <c r="O84" s="23"/>
      <c r="P84" s="23"/>
    </row>
    <row r="85" spans="2:16">
      <c r="B85" s="59"/>
      <c r="C85" s="59"/>
      <c r="F85" s="222" t="s">
        <v>49</v>
      </c>
      <c r="G85" s="210"/>
      <c r="H85" s="211"/>
      <c r="I85" s="212"/>
      <c r="J85" s="219">
        <f>+IF(J82&lt;&gt;"",J82,J83)</f>
        <v>0</v>
      </c>
      <c r="K85" s="220">
        <f>+IF(K82&lt;&gt;"",K82,K83)</f>
        <v>0</v>
      </c>
      <c r="L85" s="221">
        <f>+IF(L82&lt;&gt;"",L82,L83)</f>
        <v>0</v>
      </c>
      <c r="N85" s="23"/>
      <c r="O85" s="23"/>
      <c r="P85" s="23"/>
    </row>
    <row r="86" spans="2:16" ht="12.75" customHeight="1">
      <c r="B86" s="59"/>
      <c r="C86" s="59"/>
      <c r="F86" s="222"/>
      <c r="G86" s="210"/>
      <c r="H86" s="211"/>
      <c r="I86" s="212"/>
      <c r="J86" s="213"/>
      <c r="K86" s="214"/>
      <c r="L86" s="214"/>
      <c r="N86" s="23"/>
      <c r="O86" s="23"/>
      <c r="P86" s="23"/>
    </row>
    <row r="87" spans="2:16">
      <c r="B87" s="59"/>
      <c r="C87" s="59"/>
      <c r="F87" s="609"/>
      <c r="G87" s="108" t="s">
        <v>35</v>
      </c>
      <c r="H87" s="70" t="s">
        <v>29</v>
      </c>
      <c r="I87" s="70" t="s">
        <v>29</v>
      </c>
      <c r="J87" s="71"/>
      <c r="K87" s="71"/>
      <c r="L87" s="85"/>
      <c r="N87" s="23"/>
      <c r="O87" s="23"/>
      <c r="P87" s="23"/>
    </row>
    <row r="88" spans="2:16">
      <c r="B88" s="59"/>
      <c r="C88" s="59"/>
      <c r="F88" s="610"/>
      <c r="G88" s="109" t="s">
        <v>34</v>
      </c>
      <c r="H88" s="72"/>
      <c r="I88" s="72"/>
      <c r="J88" s="73">
        <f>+$H88*$J$30</f>
        <v>0</v>
      </c>
      <c r="K88" s="73">
        <f>J88+(J88*$I88)</f>
        <v>0</v>
      </c>
      <c r="L88" s="86">
        <f>K88+(K88*$I88)</f>
        <v>0</v>
      </c>
      <c r="N88" s="23"/>
      <c r="O88" s="23"/>
      <c r="P88" s="23"/>
    </row>
    <row r="89" spans="2:16" ht="5.0999999999999996" customHeight="1">
      <c r="B89" s="59"/>
      <c r="C89" s="59"/>
      <c r="F89"/>
      <c r="G89" s="210"/>
      <c r="H89" s="211"/>
      <c r="I89" s="212"/>
      <c r="J89" s="213"/>
      <c r="K89" s="213"/>
      <c r="L89" s="214"/>
      <c r="N89" s="23"/>
      <c r="O89" s="23"/>
      <c r="P89" s="23"/>
    </row>
    <row r="90" spans="2:16">
      <c r="B90" s="59"/>
      <c r="C90" s="59"/>
      <c r="F90" s="222" t="s">
        <v>49</v>
      </c>
      <c r="G90" s="210"/>
      <c r="H90" s="211"/>
      <c r="I90" s="212"/>
      <c r="J90" s="219">
        <f>+IF(J87&lt;&gt;"",J87,J88)</f>
        <v>0</v>
      </c>
      <c r="K90" s="220">
        <f>+IF(K87&lt;&gt;"",K87,K88)</f>
        <v>0</v>
      </c>
      <c r="L90" s="221">
        <f>+IF(L87&lt;&gt;"",L87,L88)</f>
        <v>0</v>
      </c>
      <c r="N90" s="23"/>
      <c r="O90" s="23"/>
      <c r="P90" s="23"/>
    </row>
    <row r="91" spans="2:16" ht="12.75" customHeight="1">
      <c r="B91" s="59"/>
      <c r="C91" s="59"/>
      <c r="F91" s="222"/>
      <c r="G91" s="210"/>
      <c r="H91" s="211"/>
      <c r="I91" s="212"/>
      <c r="J91" s="213"/>
      <c r="K91" s="214"/>
      <c r="L91" s="214"/>
      <c r="N91" s="23"/>
      <c r="O91" s="23"/>
      <c r="P91" s="23"/>
    </row>
    <row r="92" spans="2:16">
      <c r="B92" s="59"/>
      <c r="C92" s="59"/>
      <c r="F92" s="609"/>
      <c r="G92" s="108" t="s">
        <v>35</v>
      </c>
      <c r="H92" s="70" t="s">
        <v>29</v>
      </c>
      <c r="I92" s="70" t="s">
        <v>29</v>
      </c>
      <c r="J92" s="71"/>
      <c r="K92" s="71"/>
      <c r="L92" s="85"/>
      <c r="N92" s="23"/>
      <c r="O92" s="23"/>
      <c r="P92" s="23"/>
    </row>
    <row r="93" spans="2:16">
      <c r="B93" s="59"/>
      <c r="C93" s="59"/>
      <c r="F93" s="610"/>
      <c r="G93" s="109" t="s">
        <v>34</v>
      </c>
      <c r="H93" s="72"/>
      <c r="I93" s="72"/>
      <c r="J93" s="73">
        <f>+$H93*$J$30</f>
        <v>0</v>
      </c>
      <c r="K93" s="73">
        <f>J93+(J93*$I93)</f>
        <v>0</v>
      </c>
      <c r="L93" s="86">
        <f>K93+(K93*$I93)</f>
        <v>0</v>
      </c>
      <c r="N93" s="23"/>
      <c r="O93" s="23"/>
      <c r="P93" s="23"/>
    </row>
    <row r="94" spans="2:16" ht="5.0999999999999996" customHeight="1">
      <c r="B94" s="59"/>
      <c r="C94" s="59"/>
      <c r="F94"/>
      <c r="G94" s="210"/>
      <c r="H94" s="211"/>
      <c r="I94" s="212"/>
      <c r="J94" s="213"/>
      <c r="K94" s="213"/>
      <c r="L94" s="214"/>
      <c r="N94" s="23"/>
      <c r="O94" s="23"/>
      <c r="P94" s="23"/>
    </row>
    <row r="95" spans="2:16">
      <c r="B95" s="59"/>
      <c r="C95" s="59"/>
      <c r="F95" s="222" t="s">
        <v>49</v>
      </c>
      <c r="G95" s="210"/>
      <c r="H95" s="211"/>
      <c r="I95" s="212"/>
      <c r="J95" s="219">
        <f>+IF(J92&lt;&gt;"",J92,J93)</f>
        <v>0</v>
      </c>
      <c r="K95" s="220">
        <f>+IF(K92&lt;&gt;"",K92,K93)</f>
        <v>0</v>
      </c>
      <c r="L95" s="221">
        <f>+IF(L92&lt;&gt;"",L92,L93)</f>
        <v>0</v>
      </c>
      <c r="N95" s="23"/>
      <c r="O95" s="23"/>
      <c r="P95" s="23"/>
    </row>
    <row r="96" spans="2:16" ht="12.75" customHeight="1">
      <c r="B96" s="59"/>
      <c r="C96" s="59"/>
      <c r="F96" s="222"/>
      <c r="G96" s="210"/>
      <c r="H96" s="211"/>
      <c r="I96" s="212"/>
      <c r="J96" s="213"/>
      <c r="K96" s="214"/>
      <c r="L96" s="214"/>
      <c r="N96" s="23"/>
      <c r="O96" s="23"/>
      <c r="P96" s="23"/>
    </row>
    <row r="97" spans="2:16">
      <c r="B97" s="59"/>
      <c r="C97" s="59"/>
      <c r="F97" s="609"/>
      <c r="G97" s="108" t="s">
        <v>35</v>
      </c>
      <c r="H97" s="70" t="s">
        <v>29</v>
      </c>
      <c r="I97" s="70" t="s">
        <v>29</v>
      </c>
      <c r="J97" s="71"/>
      <c r="K97" s="71"/>
      <c r="L97" s="85"/>
      <c r="N97" s="23"/>
      <c r="O97" s="23"/>
      <c r="P97" s="23"/>
    </row>
    <row r="98" spans="2:16">
      <c r="B98" s="59"/>
      <c r="C98" s="59"/>
      <c r="F98" s="610"/>
      <c r="G98" s="109" t="s">
        <v>34</v>
      </c>
      <c r="H98" s="72"/>
      <c r="I98" s="72"/>
      <c r="J98" s="73">
        <f>+$H98*$J$30</f>
        <v>0</v>
      </c>
      <c r="K98" s="73">
        <f>J98+(J98*$I98)</f>
        <v>0</v>
      </c>
      <c r="L98" s="86">
        <f>K98+(K98*$I98)</f>
        <v>0</v>
      </c>
      <c r="N98" s="23"/>
      <c r="O98" s="23"/>
      <c r="P98" s="23"/>
    </row>
    <row r="99" spans="2:16" ht="5.0999999999999996" customHeight="1">
      <c r="B99" s="59"/>
      <c r="C99" s="59"/>
      <c r="F99"/>
      <c r="G99" s="210"/>
      <c r="H99" s="211"/>
      <c r="I99" s="212"/>
      <c r="J99" s="213"/>
      <c r="K99" s="213"/>
      <c r="L99" s="214"/>
      <c r="N99" s="23"/>
      <c r="O99" s="23"/>
      <c r="P99" s="23"/>
    </row>
    <row r="100" spans="2:16">
      <c r="B100" s="59"/>
      <c r="C100" s="59"/>
      <c r="F100" s="222" t="s">
        <v>49</v>
      </c>
      <c r="G100" s="210"/>
      <c r="H100" s="211"/>
      <c r="I100" s="212"/>
      <c r="J100" s="219">
        <f>+IF(J97&lt;&gt;"",J97,J98)</f>
        <v>0</v>
      </c>
      <c r="K100" s="220">
        <f>+IF(K97&lt;&gt;"",K97,K98)</f>
        <v>0</v>
      </c>
      <c r="L100" s="221">
        <f>+IF(L97&lt;&gt;"",L97,L98)</f>
        <v>0</v>
      </c>
      <c r="N100" s="23"/>
      <c r="O100" s="23"/>
      <c r="P100" s="23"/>
    </row>
    <row r="101" spans="2:16" ht="12.75" customHeight="1">
      <c r="B101" s="59"/>
      <c r="C101" s="59"/>
      <c r="F101" s="222"/>
      <c r="G101" s="210"/>
      <c r="H101" s="211"/>
      <c r="I101" s="212"/>
      <c r="J101" s="213"/>
      <c r="K101" s="214"/>
      <c r="L101" s="214"/>
      <c r="N101" s="23"/>
      <c r="O101" s="23"/>
      <c r="P101" s="23"/>
    </row>
    <row r="102" spans="2:16">
      <c r="B102" s="59"/>
      <c r="C102" s="59"/>
      <c r="F102" s="609"/>
      <c r="G102" s="108" t="s">
        <v>35</v>
      </c>
      <c r="H102" s="70" t="s">
        <v>29</v>
      </c>
      <c r="I102" s="70" t="s">
        <v>29</v>
      </c>
      <c r="J102" s="71"/>
      <c r="K102" s="71"/>
      <c r="L102" s="85"/>
      <c r="N102" s="23"/>
      <c r="O102" s="23"/>
      <c r="P102" s="23"/>
    </row>
    <row r="103" spans="2:16">
      <c r="B103" s="59"/>
      <c r="C103" s="59"/>
      <c r="F103" s="610"/>
      <c r="G103" s="109" t="s">
        <v>34</v>
      </c>
      <c r="H103" s="72"/>
      <c r="I103" s="72"/>
      <c r="J103" s="73">
        <f>+$H103*$J$30</f>
        <v>0</v>
      </c>
      <c r="K103" s="73">
        <f>J103+(J103*$I103)</f>
        <v>0</v>
      </c>
      <c r="L103" s="86">
        <f>K103+(K103*$I103)</f>
        <v>0</v>
      </c>
      <c r="N103" s="23"/>
      <c r="O103" s="23"/>
      <c r="P103" s="23"/>
    </row>
    <row r="104" spans="2:16" ht="5.0999999999999996" customHeight="1">
      <c r="B104" s="59"/>
      <c r="C104" s="59"/>
      <c r="F104"/>
      <c r="G104" s="210"/>
      <c r="H104" s="211"/>
      <c r="I104" s="212"/>
      <c r="J104" s="213"/>
      <c r="K104" s="213"/>
      <c r="L104" s="214"/>
      <c r="N104" s="23"/>
      <c r="O104" s="23"/>
      <c r="P104" s="23"/>
    </row>
    <row r="105" spans="2:16">
      <c r="B105" s="59"/>
      <c r="C105" s="59"/>
      <c r="F105" s="222" t="s">
        <v>49</v>
      </c>
      <c r="G105" s="210"/>
      <c r="H105" s="211"/>
      <c r="I105" s="212"/>
      <c r="J105" s="219">
        <f>+IF(J102&lt;&gt;"",J102,J103)</f>
        <v>0</v>
      </c>
      <c r="K105" s="220">
        <f>+IF(K102&lt;&gt;"",K102,K103)</f>
        <v>0</v>
      </c>
      <c r="L105" s="221">
        <f>+IF(L102&lt;&gt;"",L102,L103)</f>
        <v>0</v>
      </c>
      <c r="N105" s="23"/>
      <c r="O105" s="23"/>
      <c r="P105" s="23"/>
    </row>
    <row r="106" spans="2:16">
      <c r="B106" s="59"/>
      <c r="C106" s="59"/>
      <c r="F106" s="222"/>
      <c r="G106" s="210"/>
      <c r="H106" s="211"/>
      <c r="I106" s="212"/>
      <c r="J106" s="213"/>
      <c r="K106" s="214"/>
      <c r="L106" s="214"/>
      <c r="N106" s="23"/>
      <c r="O106" s="23"/>
      <c r="P106" s="23"/>
    </row>
    <row r="107" spans="2:16">
      <c r="B107" s="59"/>
      <c r="C107" s="59"/>
      <c r="F107" s="222" t="s">
        <v>55</v>
      </c>
      <c r="G107" s="210"/>
      <c r="H107" s="211"/>
      <c r="I107" s="212"/>
      <c r="J107" s="219">
        <f>IF(ISERROR(SUM(J75,J80,J85,J90,J95,J100,J105)),"",SUM(J75,J80,J85,J90,J95,J100,J105))</f>
        <v>0</v>
      </c>
      <c r="K107" s="219">
        <f t="shared" ref="K107:L107" si="0">IF(ISERROR(SUM(K75,K80,K85,K90,K95,K100,K105)),"",SUM(K75,K80,K85,K90,K95,K100,K105))</f>
        <v>0</v>
      </c>
      <c r="L107" s="219">
        <f t="shared" si="0"/>
        <v>0</v>
      </c>
      <c r="N107" s="23"/>
      <c r="O107" s="23"/>
      <c r="P107" s="23"/>
    </row>
    <row r="108" spans="2:16">
      <c r="B108" s="59"/>
      <c r="C108" s="59"/>
      <c r="F108" s="222"/>
      <c r="G108" s="210"/>
      <c r="H108" s="211"/>
      <c r="I108" s="212"/>
      <c r="J108" s="213"/>
      <c r="K108" s="214"/>
      <c r="L108" s="214"/>
      <c r="N108" s="23"/>
      <c r="O108" s="23"/>
      <c r="P108" s="23"/>
    </row>
    <row r="109" spans="2:16">
      <c r="B109" s="59"/>
      <c r="C109" s="59"/>
      <c r="F109" s="222" t="s">
        <v>56</v>
      </c>
      <c r="G109" s="210"/>
      <c r="H109" s="211"/>
      <c r="I109" s="212"/>
      <c r="J109" s="219">
        <f>IF(ISERROR(SUM(J69,J107)),"",SUM(J69,J107))</f>
        <v>0</v>
      </c>
      <c r="K109" s="219">
        <f t="shared" ref="K109:L109" si="1">IF(ISERROR(SUM(K69,K107)),"",SUM(K69,K107))</f>
        <v>0</v>
      </c>
      <c r="L109" s="219">
        <f t="shared" si="1"/>
        <v>0</v>
      </c>
      <c r="N109" s="23"/>
      <c r="O109" s="23"/>
      <c r="P109" s="23"/>
    </row>
    <row r="110" spans="2:16">
      <c r="B110" s="59"/>
      <c r="C110" s="59"/>
      <c r="F110" s="222"/>
      <c r="G110" s="210"/>
      <c r="H110" s="211"/>
      <c r="I110" s="212"/>
      <c r="J110" s="213"/>
      <c r="K110" s="213"/>
      <c r="L110" s="213"/>
      <c r="N110" s="23"/>
      <c r="O110" s="23"/>
      <c r="P110" s="23"/>
    </row>
    <row r="111" spans="2:16">
      <c r="B111" s="59"/>
      <c r="C111" s="59"/>
      <c r="F111" s="222" t="s">
        <v>136</v>
      </c>
      <c r="G111" s="210"/>
      <c r="H111" s="211"/>
      <c r="I111" s="212"/>
      <c r="J111" s="371"/>
      <c r="K111" s="371"/>
      <c r="L111" s="371"/>
      <c r="N111" s="23"/>
      <c r="O111" s="23"/>
      <c r="P111" s="23"/>
    </row>
    <row r="112" spans="2:16">
      <c r="B112" s="59"/>
      <c r="C112" s="59"/>
      <c r="F112" s="222"/>
      <c r="G112" s="210"/>
      <c r="H112" s="211"/>
      <c r="I112" s="212"/>
      <c r="J112" s="213"/>
      <c r="K112" s="213"/>
      <c r="L112" s="213"/>
      <c r="N112" s="23"/>
      <c r="O112" s="23"/>
      <c r="P112" s="23"/>
    </row>
    <row r="113" spans="2:16">
      <c r="B113" s="59"/>
      <c r="C113" s="59"/>
      <c r="F113" s="222" t="s">
        <v>138</v>
      </c>
      <c r="G113" s="210"/>
      <c r="H113" s="211"/>
      <c r="I113" s="212"/>
      <c r="J113" s="219">
        <f>+IF(J111&lt;&gt;"",J111,J109)</f>
        <v>0</v>
      </c>
      <c r="K113" s="219">
        <f>+IF(K111&lt;&gt;"",K111,K109)</f>
        <v>0</v>
      </c>
      <c r="L113" s="219">
        <f>+IF(L111&lt;&gt;"",L111,L109)</f>
        <v>0</v>
      </c>
      <c r="N113" s="23"/>
      <c r="O113" s="23"/>
      <c r="P113" s="23"/>
    </row>
    <row r="114" spans="2:16">
      <c r="B114" s="59"/>
      <c r="C114" s="59"/>
      <c r="F114" s="222"/>
      <c r="G114" s="210"/>
      <c r="H114" s="211"/>
      <c r="I114" s="212"/>
      <c r="J114" s="213"/>
      <c r="K114" s="213"/>
      <c r="L114" s="213"/>
      <c r="N114" s="23"/>
      <c r="O114" s="23"/>
      <c r="P114" s="23"/>
    </row>
    <row r="115" spans="2:16" ht="13.5" thickBot="1">
      <c r="B115" s="276"/>
      <c r="C115" s="276"/>
      <c r="D115" s="277"/>
      <c r="E115" s="277"/>
      <c r="F115" s="278"/>
      <c r="G115" s="279"/>
      <c r="H115" s="280"/>
      <c r="I115" s="281"/>
      <c r="J115" s="282"/>
      <c r="K115" s="283"/>
      <c r="L115" s="283"/>
      <c r="M115" s="283"/>
      <c r="N115" s="284"/>
      <c r="O115" s="284"/>
      <c r="P115" s="284"/>
    </row>
    <row r="116" spans="2:16" ht="13.5" thickTop="1">
      <c r="B116" s="28"/>
      <c r="C116" s="28"/>
      <c r="D116" s="30"/>
      <c r="E116" s="30"/>
      <c r="F116" s="222"/>
      <c r="G116" s="210"/>
      <c r="H116" s="211"/>
      <c r="I116" s="212"/>
      <c r="J116" s="213"/>
      <c r="K116" s="214"/>
      <c r="L116" s="214"/>
      <c r="N116" s="245"/>
      <c r="O116" s="245"/>
      <c r="P116" s="245"/>
    </row>
    <row r="117" spans="2:16">
      <c r="B117" s="59"/>
      <c r="C117" s="59"/>
      <c r="F117" s="222"/>
      <c r="G117" s="210"/>
      <c r="H117" s="211"/>
      <c r="I117" s="212"/>
      <c r="J117" s="213"/>
      <c r="K117" s="214"/>
      <c r="L117" s="214"/>
      <c r="N117" s="23"/>
      <c r="O117" s="23"/>
      <c r="P117" s="23"/>
    </row>
    <row r="118" spans="2:16">
      <c r="B118" s="59"/>
      <c r="C118" s="59"/>
      <c r="F118" s="606" t="s">
        <v>62</v>
      </c>
      <c r="G118" s="607"/>
      <c r="H118" s="607"/>
      <c r="I118" s="607"/>
      <c r="J118" s="607"/>
      <c r="K118" s="607"/>
      <c r="L118" s="608"/>
      <c r="N118" s="23"/>
      <c r="O118" s="23"/>
      <c r="P118" s="23"/>
    </row>
    <row r="119" spans="2:16" ht="24.95" customHeight="1">
      <c r="B119" s="59"/>
      <c r="C119" s="59"/>
      <c r="F119" s="636" t="s">
        <v>72</v>
      </c>
      <c r="G119" s="637"/>
      <c r="H119" s="637"/>
      <c r="I119" s="246" t="s">
        <v>73</v>
      </c>
      <c r="J119" s="246" t="str">
        <f>+IF(N21&lt;&gt;"",N21,"Enter Year 1 next to arrow")</f>
        <v>Enter Year 1 next to arrow</v>
      </c>
      <c r="K119" s="246" t="str">
        <f>+IF(ISTEXT(J29),"Enter Year 1 next to arrow",J29+1)</f>
        <v>Enter Year 1 next to arrow</v>
      </c>
      <c r="L119" s="247" t="str">
        <f>+IF(ISTEXT(J29),"Enter year 1 next to arrow",J29+2)</f>
        <v>Enter year 1 next to arrow</v>
      </c>
      <c r="N119" s="23"/>
      <c r="O119" s="23"/>
      <c r="P119" s="23"/>
    </row>
    <row r="120" spans="2:16" ht="5.0999999999999996" customHeight="1">
      <c r="B120" s="59"/>
      <c r="C120" s="59"/>
      <c r="F120"/>
      <c r="G120"/>
      <c r="H120"/>
      <c r="I120"/>
      <c r="N120" s="23"/>
      <c r="O120" s="23"/>
      <c r="P120" s="23"/>
    </row>
    <row r="121" spans="2:16">
      <c r="B121" s="59"/>
      <c r="C121" s="59"/>
      <c r="F121" s="634" t="s">
        <v>67</v>
      </c>
      <c r="G121" s="635"/>
      <c r="H121" s="635"/>
      <c r="I121" s="455">
        <v>0</v>
      </c>
      <c r="J121" s="455" t="s">
        <v>29</v>
      </c>
      <c r="K121" s="455" t="s">
        <v>29</v>
      </c>
      <c r="L121" s="456" t="s">
        <v>29</v>
      </c>
      <c r="N121" s="23"/>
      <c r="O121" s="23"/>
      <c r="P121" s="23"/>
    </row>
    <row r="122" spans="2:16">
      <c r="B122" s="59"/>
      <c r="C122" s="59"/>
      <c r="F122" s="628" t="s">
        <v>63</v>
      </c>
      <c r="G122" s="629"/>
      <c r="H122" s="629"/>
      <c r="I122" s="457" t="s">
        <v>29</v>
      </c>
      <c r="J122" s="458"/>
      <c r="K122" s="458"/>
      <c r="L122" s="459"/>
      <c r="N122" s="23"/>
      <c r="O122" s="23"/>
      <c r="P122" s="23"/>
    </row>
    <row r="123" spans="2:16">
      <c r="B123" s="59"/>
      <c r="C123" s="59"/>
      <c r="F123" s="628" t="s">
        <v>64</v>
      </c>
      <c r="G123" s="629"/>
      <c r="H123" s="629"/>
      <c r="I123" s="457" t="s">
        <v>29</v>
      </c>
      <c r="J123" s="458"/>
      <c r="K123" s="458"/>
      <c r="L123" s="459"/>
      <c r="N123" s="23"/>
      <c r="O123" s="23"/>
      <c r="P123" s="23"/>
    </row>
    <row r="124" spans="2:16">
      <c r="B124" s="59"/>
      <c r="C124" s="59"/>
      <c r="F124" s="628" t="s">
        <v>65</v>
      </c>
      <c r="G124" s="629"/>
      <c r="H124" s="629"/>
      <c r="I124" s="457" t="s">
        <v>29</v>
      </c>
      <c r="J124" s="458"/>
      <c r="K124" s="458"/>
      <c r="L124" s="459"/>
      <c r="N124" s="23"/>
      <c r="O124" s="23"/>
      <c r="P124" s="23"/>
    </row>
    <row r="125" spans="2:16">
      <c r="B125" s="59"/>
      <c r="C125" s="59"/>
      <c r="F125" s="628" t="s">
        <v>66</v>
      </c>
      <c r="G125" s="629"/>
      <c r="H125" s="629"/>
      <c r="I125" s="457" t="s">
        <v>29</v>
      </c>
      <c r="J125" s="458"/>
      <c r="K125" s="458"/>
      <c r="L125" s="459"/>
      <c r="N125" s="23"/>
      <c r="O125" s="23"/>
      <c r="P125" s="23"/>
    </row>
    <row r="126" spans="2:16">
      <c r="B126" s="59"/>
      <c r="C126" s="59"/>
      <c r="F126" s="628" t="s">
        <v>68</v>
      </c>
      <c r="G126" s="629"/>
      <c r="H126" s="629"/>
      <c r="I126" s="457" t="s">
        <v>29</v>
      </c>
      <c r="J126" s="458"/>
      <c r="K126" s="458"/>
      <c r="L126" s="459"/>
      <c r="N126" s="23"/>
      <c r="O126" s="23"/>
      <c r="P126" s="23"/>
    </row>
    <row r="127" spans="2:16">
      <c r="B127" s="59"/>
      <c r="C127" s="59"/>
      <c r="F127" s="628" t="s">
        <v>69</v>
      </c>
      <c r="G127" s="629"/>
      <c r="H127" s="629"/>
      <c r="I127" s="457" t="s">
        <v>29</v>
      </c>
      <c r="J127" s="458"/>
      <c r="K127" s="458"/>
      <c r="L127" s="459"/>
      <c r="N127" s="23"/>
      <c r="O127" s="23"/>
      <c r="P127" s="23"/>
    </row>
    <row r="128" spans="2:16">
      <c r="B128" s="59"/>
      <c r="C128" s="59"/>
      <c r="F128" s="628" t="s">
        <v>70</v>
      </c>
      <c r="G128" s="629"/>
      <c r="H128" s="629"/>
      <c r="I128" s="457" t="s">
        <v>29</v>
      </c>
      <c r="J128" s="458"/>
      <c r="K128" s="458"/>
      <c r="L128" s="459"/>
      <c r="N128" s="23"/>
      <c r="O128" s="23"/>
      <c r="P128" s="23"/>
    </row>
    <row r="129" spans="2:16">
      <c r="B129" s="59"/>
      <c r="C129" s="59"/>
      <c r="F129" s="630" t="s">
        <v>71</v>
      </c>
      <c r="G129" s="631"/>
      <c r="H129" s="631"/>
      <c r="I129" s="460" t="s">
        <v>29</v>
      </c>
      <c r="J129" s="461"/>
      <c r="K129" s="461"/>
      <c r="L129" s="462"/>
      <c r="N129" s="23"/>
      <c r="O129" s="23"/>
      <c r="P129" s="23"/>
    </row>
    <row r="130" spans="2:16" ht="12.75" customHeight="1">
      <c r="B130" s="59"/>
      <c r="C130" s="59"/>
      <c r="F130" s="239"/>
      <c r="G130" s="240"/>
      <c r="H130" s="240"/>
      <c r="I130" s="241"/>
      <c r="J130" s="241"/>
      <c r="K130" s="241"/>
      <c r="L130" s="241"/>
      <c r="N130" s="23"/>
      <c r="O130" s="23"/>
      <c r="P130" s="23"/>
    </row>
    <row r="131" spans="2:16" ht="12.75" customHeight="1">
      <c r="B131" s="59"/>
      <c r="C131" s="59"/>
      <c r="F131" s="574" t="s">
        <v>235</v>
      </c>
      <c r="G131" s="595"/>
      <c r="H131" s="595"/>
      <c r="I131" s="243">
        <f>IF(ISERROR(I121),"",I121)</f>
        <v>0</v>
      </c>
      <c r="J131" s="244">
        <f>IF(ISERROR(SUM(J122:J129)),"",SUM(J122:J129))</f>
        <v>0</v>
      </c>
      <c r="K131" s="244">
        <f t="shared" ref="K131:L131" si="2">IF(ISERROR(SUM(K122:K129)),"",SUM(K122:K129))</f>
        <v>0</v>
      </c>
      <c r="L131" s="244">
        <f t="shared" si="2"/>
        <v>0</v>
      </c>
      <c r="N131" s="23"/>
      <c r="O131" s="23"/>
      <c r="P131" s="23"/>
    </row>
    <row r="132" spans="2:16" ht="12.75" customHeight="1">
      <c r="B132" s="59"/>
      <c r="C132" s="59"/>
      <c r="F132" s="239"/>
      <c r="G132" s="240"/>
      <c r="H132" s="240"/>
      <c r="I132" s="241"/>
      <c r="J132" s="241"/>
      <c r="K132" s="241"/>
      <c r="L132" s="241"/>
      <c r="N132" s="23"/>
      <c r="O132" s="23"/>
      <c r="P132" s="23"/>
    </row>
    <row r="133" spans="2:16">
      <c r="B133" s="59"/>
      <c r="C133" s="59"/>
      <c r="F133" s="574" t="s">
        <v>230</v>
      </c>
      <c r="G133" s="595"/>
      <c r="H133" s="595"/>
      <c r="I133" s="243">
        <f>IF(ISERROR(I131),"",I131)</f>
        <v>0</v>
      </c>
      <c r="J133" s="244">
        <f>IF(ISERROR(SUM(I133,J131)),"",SUM(I133,J131))</f>
        <v>0</v>
      </c>
      <c r="K133" s="244">
        <f>IF(ISERROR(SUM(J133,K131)),"",SUM(J133,K131))</f>
        <v>0</v>
      </c>
      <c r="L133" s="244">
        <f>IF(ISERROR(SUM(K133,L131)),"",SUM(K133,L131))</f>
        <v>0</v>
      </c>
      <c r="N133" s="23"/>
      <c r="O133" s="23"/>
      <c r="P133" s="23"/>
    </row>
    <row r="134" spans="2:16">
      <c r="B134" s="59"/>
      <c r="C134" s="59"/>
      <c r="F134" s="237"/>
      <c r="G134" s="207"/>
      <c r="H134" s="207"/>
      <c r="I134" s="242"/>
      <c r="J134" s="242"/>
      <c r="K134" s="242"/>
      <c r="L134" s="242"/>
      <c r="M134" s="242"/>
      <c r="N134" s="23"/>
      <c r="O134" s="23"/>
      <c r="P134" s="23"/>
    </row>
    <row r="135" spans="2:16">
      <c r="B135" s="59"/>
      <c r="C135" s="59"/>
      <c r="F135" s="574" t="s">
        <v>236</v>
      </c>
      <c r="G135" s="595"/>
      <c r="H135" s="595"/>
      <c r="I135" s="243" t="s">
        <v>29</v>
      </c>
      <c r="J135" s="244">
        <f>+J131+I131</f>
        <v>0</v>
      </c>
      <c r="K135" s="244">
        <f>+K131</f>
        <v>0</v>
      </c>
      <c r="L135" s="244">
        <f>+L131</f>
        <v>0</v>
      </c>
      <c r="M135" s="242"/>
      <c r="N135" s="23"/>
      <c r="O135" s="23"/>
      <c r="P135" s="23"/>
    </row>
    <row r="136" spans="2:16">
      <c r="B136" s="59"/>
      <c r="C136" s="59"/>
      <c r="F136" s="237"/>
      <c r="G136" s="207"/>
      <c r="H136" s="207"/>
      <c r="I136" s="242"/>
      <c r="J136" s="242"/>
      <c r="K136" s="242"/>
      <c r="L136" s="242"/>
      <c r="M136" s="242"/>
      <c r="N136" s="23"/>
      <c r="O136" s="23"/>
      <c r="P136" s="23"/>
    </row>
    <row r="137" spans="2:16">
      <c r="B137" s="59"/>
      <c r="C137" s="59"/>
      <c r="F137" s="632" t="s">
        <v>75</v>
      </c>
      <c r="G137" s="633"/>
      <c r="H137" s="633"/>
      <c r="I137" s="633"/>
      <c r="J137" s="633"/>
      <c r="K137" s="633"/>
      <c r="L137" s="633"/>
      <c r="M137" s="248"/>
      <c r="N137" s="23"/>
      <c r="O137" s="23"/>
      <c r="P137" s="23"/>
    </row>
    <row r="138" spans="2:16">
      <c r="B138" s="59"/>
      <c r="C138" s="59"/>
      <c r="F138" s="633"/>
      <c r="G138" s="633"/>
      <c r="H138" s="633"/>
      <c r="I138" s="633"/>
      <c r="J138" s="633"/>
      <c r="K138" s="633"/>
      <c r="L138" s="633"/>
      <c r="M138" s="248"/>
      <c r="N138" s="23"/>
      <c r="O138" s="23"/>
      <c r="P138" s="23"/>
    </row>
    <row r="139" spans="2:16" ht="13.5" thickBot="1">
      <c r="B139" s="276"/>
      <c r="C139" s="276"/>
      <c r="D139" s="277"/>
      <c r="E139" s="277"/>
      <c r="F139" s="278"/>
      <c r="G139" s="279"/>
      <c r="H139" s="280"/>
      <c r="I139" s="281"/>
      <c r="J139" s="282"/>
      <c r="K139" s="283"/>
      <c r="L139" s="283"/>
      <c r="M139" s="283"/>
      <c r="N139" s="284"/>
      <c r="O139" s="284"/>
      <c r="P139" s="284"/>
    </row>
    <row r="140" spans="2:16" ht="13.5" thickTop="1">
      <c r="B140" s="59"/>
      <c r="C140" s="59"/>
      <c r="F140" s="237"/>
      <c r="G140" s="208"/>
      <c r="H140" s="208"/>
      <c r="I140" s="238"/>
      <c r="J140" s="238"/>
      <c r="K140" s="238"/>
      <c r="L140" s="238"/>
      <c r="M140" s="238"/>
      <c r="N140" s="23"/>
      <c r="O140" s="23"/>
      <c r="P140" s="23"/>
    </row>
    <row r="141" spans="2:16">
      <c r="B141" s="59"/>
      <c r="C141" s="59"/>
      <c r="F141" s="405" t="s">
        <v>93</v>
      </c>
      <c r="G141" s="406"/>
      <c r="H141" s="406"/>
      <c r="I141" s="407"/>
      <c r="J141" s="407"/>
      <c r="K141" s="407"/>
      <c r="L141" s="407"/>
      <c r="M141" s="407"/>
      <c r="N141" s="408"/>
      <c r="O141" s="23"/>
      <c r="P141" s="23"/>
    </row>
    <row r="142" spans="2:16">
      <c r="B142" s="59"/>
      <c r="C142" s="59"/>
      <c r="F142" s="409" t="s">
        <v>94</v>
      </c>
      <c r="G142" s="410"/>
      <c r="H142" s="410"/>
      <c r="I142" s="411"/>
      <c r="J142" s="411"/>
      <c r="K142" s="411"/>
      <c r="L142" s="411"/>
      <c r="M142" s="411"/>
      <c r="N142" s="412"/>
      <c r="O142" s="23"/>
      <c r="P142" s="23"/>
    </row>
    <row r="143" spans="2:16">
      <c r="B143" s="59"/>
      <c r="C143" s="59"/>
      <c r="F143" s="638" t="s">
        <v>76</v>
      </c>
      <c r="G143" s="639"/>
      <c r="H143" s="639"/>
      <c r="I143" s="639"/>
      <c r="J143" s="639"/>
      <c r="K143" s="639"/>
      <c r="L143" s="639"/>
      <c r="M143" s="639"/>
      <c r="N143" s="639"/>
      <c r="O143" s="23"/>
      <c r="P143" s="23"/>
    </row>
    <row r="144" spans="2:16" ht="30" customHeight="1">
      <c r="B144" s="59"/>
      <c r="C144" s="59"/>
      <c r="F144" s="249" t="s">
        <v>81</v>
      </c>
      <c r="G144" s="258"/>
      <c r="H144" s="258"/>
      <c r="I144" s="626" t="s">
        <v>87</v>
      </c>
      <c r="J144" s="627"/>
      <c r="K144" s="246" t="str">
        <f>+IF(N21&lt;&gt;"",N21,"Enter Year 1 next to arrow")</f>
        <v>Enter Year 1 next to arrow</v>
      </c>
      <c r="L144" s="246" t="str">
        <f>+IF(ISTEXT(J29),"Enter Year 1 next to arrow",J29+1)</f>
        <v>Enter Year 1 next to arrow</v>
      </c>
      <c r="M144" s="246" t="str">
        <f>+IF(ISTEXT(J29),"Enter year 1 next to arrow",J29+2)</f>
        <v>Enter year 1 next to arrow</v>
      </c>
      <c r="O144" s="23"/>
      <c r="P144" s="23"/>
    </row>
    <row r="145" spans="2:16">
      <c r="B145" s="59"/>
      <c r="C145" s="59"/>
      <c r="F145" s="237"/>
      <c r="G145" s="259"/>
      <c r="H145" s="259"/>
      <c r="I145" s="238"/>
      <c r="J145" s="238"/>
      <c r="K145" s="238"/>
      <c r="L145" s="238"/>
      <c r="M145" s="337"/>
      <c r="O145" s="23"/>
      <c r="P145" s="23"/>
    </row>
    <row r="146" spans="2:16" ht="13.5">
      <c r="B146" s="59"/>
      <c r="C146" s="59"/>
      <c r="F146" s="262" t="s">
        <v>91</v>
      </c>
      <c r="G146" s="259"/>
      <c r="H146" s="259"/>
      <c r="I146" s="238"/>
      <c r="J146" s="238"/>
      <c r="K146" s="238"/>
      <c r="L146" s="238"/>
      <c r="M146" s="337"/>
      <c r="O146" s="23"/>
      <c r="P146" s="23"/>
    </row>
    <row r="147" spans="2:16" ht="5.0999999999999996" customHeight="1">
      <c r="B147" s="59"/>
      <c r="C147" s="59"/>
      <c r="F147" s="21"/>
      <c r="G147" s="259"/>
      <c r="H147" s="259"/>
      <c r="I147" s="238"/>
      <c r="J147" s="238"/>
      <c r="K147" s="238"/>
      <c r="L147" s="238"/>
      <c r="M147" s="337"/>
      <c r="O147" s="23"/>
      <c r="P147" s="23"/>
    </row>
    <row r="148" spans="2:16">
      <c r="B148" s="59"/>
      <c r="C148" s="59"/>
      <c r="F148" s="263" t="s">
        <v>77</v>
      </c>
      <c r="G148" s="255"/>
      <c r="H148" s="21"/>
      <c r="I148" s="264" t="s">
        <v>82</v>
      </c>
      <c r="J148" s="104"/>
      <c r="K148" s="97">
        <f>IF(ISERROR(PMT($G149/12,$G150*12,-$G148)),0,(PMT($G149/12,$G150*12,-$G148)))</f>
        <v>0</v>
      </c>
      <c r="L148" s="97">
        <f>IF(G150&gt;1,PMT($G149/12,$G150*12,-$G148),0)</f>
        <v>0</v>
      </c>
      <c r="M148" s="338">
        <f>IF(G150&gt;2,PMT($G149/12,$G150*12,-$G148),0)</f>
        <v>0</v>
      </c>
      <c r="O148" s="23"/>
      <c r="P148" s="23"/>
    </row>
    <row r="149" spans="2:16">
      <c r="B149" s="59"/>
      <c r="C149" s="59"/>
      <c r="F149" s="265" t="s">
        <v>89</v>
      </c>
      <c r="G149" s="256"/>
      <c r="H149" s="21"/>
      <c r="I149" s="266" t="s">
        <v>83</v>
      </c>
      <c r="J149" s="267"/>
      <c r="K149" s="63">
        <f>IF(ISERROR(PMT($G149/12,$G150*12,-$G148)*12),0,(PMT($G149/12,$G150*12,-$G148)))</f>
        <v>0</v>
      </c>
      <c r="L149" s="63">
        <f>IF(G150&gt;1,(PMT($G149/12,$G150*12,-$G148)*12),0)</f>
        <v>0</v>
      </c>
      <c r="M149" s="339">
        <f>IF(G150&gt;2,(PMT($G149/12,$G150*12,-$G148)*12),0)</f>
        <v>0</v>
      </c>
      <c r="O149" s="23"/>
      <c r="P149" s="23"/>
    </row>
    <row r="150" spans="2:16">
      <c r="B150" s="59"/>
      <c r="C150" s="59"/>
      <c r="F150" s="265" t="s">
        <v>79</v>
      </c>
      <c r="G150" s="257"/>
      <c r="H150" s="21"/>
      <c r="I150" s="268" t="s">
        <v>84</v>
      </c>
      <c r="J150" s="253"/>
      <c r="K150" s="63">
        <f>IF(ISERROR(-CUMIPMT(G149/12,G150*12,G148,1,12,0)),0,(-CUMIPMT(G149/12,G150*12,G148,1,12,0)))</f>
        <v>0</v>
      </c>
      <c r="L150" s="63">
        <f>IF(ISERROR(-CUMIPMT(G149/12,G150*12,G148,13,24,0)),0,(-CUMIPMT(G149/12,G150*12,G148,13,24,0)))</f>
        <v>0</v>
      </c>
      <c r="M150" s="339">
        <f>IF(ISERROR(-CUMIPMT(G149/12,G150*12,G148,25,36,0)),0,(-CUMIPMT(G149/12,G150*12,G148,25,36,0)))</f>
        <v>0</v>
      </c>
      <c r="O150" s="23"/>
      <c r="P150" s="23"/>
    </row>
    <row r="151" spans="2:16">
      <c r="B151" s="59"/>
      <c r="C151" s="59"/>
      <c r="F151" s="21"/>
      <c r="G151" s="21"/>
      <c r="H151" s="269"/>
      <c r="I151" s="268" t="s">
        <v>85</v>
      </c>
      <c r="J151" s="253"/>
      <c r="K151" s="63">
        <f>IF(ISERROR(-CUMPRINC(G149/12,G150*12,G148,1,12,0)),0,(-CUMPRINC(G149/12,G150*12,G148,1,12,0)))</f>
        <v>0</v>
      </c>
      <c r="L151" s="63">
        <f>IF(ISERROR(-CUMPRINC(G149/12,G150*12,G148,13,24,0)),0,(-CUMPRINC(G149/12,G150*12,G148,13,24,0)))</f>
        <v>0</v>
      </c>
      <c r="M151" s="339">
        <f>IF(ISERROR(-CUMPRINC(G149/12,G150*12,G148,25,36,0)),0,(-CUMPRINC(G149/12,G150*12,G148,25,36,0)))</f>
        <v>0</v>
      </c>
      <c r="O151" s="23"/>
      <c r="P151" s="23"/>
    </row>
    <row r="152" spans="2:16">
      <c r="B152" s="59"/>
      <c r="C152" s="59"/>
      <c r="F152" s="21"/>
      <c r="G152" s="259"/>
      <c r="H152" s="259"/>
      <c r="I152" s="270" t="s">
        <v>86</v>
      </c>
      <c r="J152" s="254"/>
      <c r="K152" s="236">
        <f>+G148-K151</f>
        <v>0</v>
      </c>
      <c r="L152" s="236">
        <f>+K152-L151</f>
        <v>0</v>
      </c>
      <c r="M152" s="340">
        <f>+L152-M151</f>
        <v>0</v>
      </c>
      <c r="O152" s="23"/>
      <c r="P152" s="23"/>
    </row>
    <row r="153" spans="2:16">
      <c r="B153" s="59"/>
      <c r="C153" s="59"/>
      <c r="F153" s="271"/>
      <c r="G153" s="271"/>
      <c r="H153" s="259"/>
      <c r="I153" s="21"/>
      <c r="J153" s="21"/>
      <c r="K153" s="21"/>
      <c r="L153" s="21"/>
      <c r="M153" s="341"/>
      <c r="P153" s="23"/>
    </row>
    <row r="154" spans="2:16" ht="13.5">
      <c r="B154" s="59"/>
      <c r="C154" s="59"/>
      <c r="F154" s="262" t="s">
        <v>90</v>
      </c>
      <c r="G154" s="259"/>
      <c r="H154" s="259"/>
      <c r="I154" s="238"/>
      <c r="J154" s="238"/>
      <c r="K154" s="238"/>
      <c r="L154" s="238"/>
      <c r="M154" s="337"/>
      <c r="O154" s="23"/>
      <c r="P154" s="23"/>
    </row>
    <row r="155" spans="2:16" ht="5.0999999999999996" customHeight="1">
      <c r="B155" s="59"/>
      <c r="C155" s="59"/>
      <c r="F155" s="21"/>
      <c r="G155" s="259"/>
      <c r="H155" s="259"/>
      <c r="I155" s="238"/>
      <c r="J155" s="238"/>
      <c r="K155" s="238"/>
      <c r="L155" s="238"/>
      <c r="M155" s="337"/>
      <c r="O155" s="23"/>
      <c r="P155" s="23"/>
    </row>
    <row r="156" spans="2:16">
      <c r="B156" s="59"/>
      <c r="C156" s="59"/>
      <c r="F156" s="263" t="s">
        <v>77</v>
      </c>
      <c r="G156" s="255"/>
      <c r="H156" s="21"/>
      <c r="I156" s="264" t="s">
        <v>82</v>
      </c>
      <c r="J156" s="104"/>
      <c r="K156" s="97">
        <f>IF(ISERROR(PMT($G157/12,$G158*12,-$G156)),0,(PMT($G157/12,$G158*12,-$G156)))</f>
        <v>0</v>
      </c>
      <c r="L156" s="97">
        <f>IF(G158&gt;1,PMT($G157/12,$G158*12,-$G156),0)</f>
        <v>0</v>
      </c>
      <c r="M156" s="338">
        <f>IF(G158&gt;2,PMT($G157/12,$G158*12,-$G156),0)</f>
        <v>0</v>
      </c>
      <c r="O156" s="23"/>
      <c r="P156" s="23"/>
    </row>
    <row r="157" spans="2:16">
      <c r="B157" s="59"/>
      <c r="C157" s="59"/>
      <c r="F157" s="265" t="s">
        <v>89</v>
      </c>
      <c r="G157" s="256"/>
      <c r="H157" s="21"/>
      <c r="I157" s="266" t="s">
        <v>83</v>
      </c>
      <c r="J157" s="267"/>
      <c r="K157" s="63">
        <f>IF(ISERROR(PMT($G157/12,$G158*12,-$G156)*12),0,(PMT($G157/12,$G158*12,-$G156)))</f>
        <v>0</v>
      </c>
      <c r="L157" s="63">
        <f>IF(G158&gt;1,(PMT($G157/12,$G158*12,-$G156)*12),0)</f>
        <v>0</v>
      </c>
      <c r="M157" s="339">
        <f>IF(G158&gt;2,(PMT($G157/12,$G158*12,-$G156)*12),0)</f>
        <v>0</v>
      </c>
      <c r="O157" s="23"/>
      <c r="P157" s="23"/>
    </row>
    <row r="158" spans="2:16">
      <c r="B158" s="59"/>
      <c r="C158" s="59"/>
      <c r="F158" s="265" t="s">
        <v>79</v>
      </c>
      <c r="G158" s="257"/>
      <c r="H158" s="21"/>
      <c r="I158" s="268" t="s">
        <v>84</v>
      </c>
      <c r="J158" s="253"/>
      <c r="K158" s="63">
        <f>IF(ISERROR(-CUMIPMT(G157/12,G158*12,G156,1,12,0)),0,(-CUMIPMT(G157/12,G158*12,G156,1,12,0)))</f>
        <v>0</v>
      </c>
      <c r="L158" s="63">
        <f>IF(ISERROR(-CUMIPMT(G157/12,G158*12,G156,13,24,0)),0,(-CUMIPMT(G157/12,G158*12,G156,13,24,0)))</f>
        <v>0</v>
      </c>
      <c r="M158" s="339">
        <f>IF(ISERROR(-CUMIPMT(G157/12,G158*12,G156,25,36,0)),0,(-CUMIPMT(G157/12,G158*12,G156,25,36,0)))</f>
        <v>0</v>
      </c>
      <c r="O158" s="23"/>
      <c r="P158" s="23"/>
    </row>
    <row r="159" spans="2:16">
      <c r="B159" s="59"/>
      <c r="C159" s="59"/>
      <c r="F159" s="21"/>
      <c r="G159" s="21"/>
      <c r="H159" s="269"/>
      <c r="I159" s="268" t="s">
        <v>85</v>
      </c>
      <c r="J159" s="253"/>
      <c r="K159" s="63">
        <f>IF(ISERROR(-CUMPRINC(G157/12,G158*12,G156,1,12,0)),0,(-CUMPRINC(G157/12,G158*12,G156,1,12,0)))</f>
        <v>0</v>
      </c>
      <c r="L159" s="63">
        <f>IF(ISERROR(-CUMPRINC(G157/12,G158*12,G156,13,24,0)),0,(-CUMPRINC(G157/12,G158*12,G156,13,24,0)))</f>
        <v>0</v>
      </c>
      <c r="M159" s="339">
        <f>IF(ISERROR(-CUMPRINC(G157/12,G158*12,G156,25,36,0)),0,(-CUMPRINC(G157/12,G158*12,G156,25,36,0)))</f>
        <v>0</v>
      </c>
      <c r="O159" s="23"/>
      <c r="P159" s="23"/>
    </row>
    <row r="160" spans="2:16">
      <c r="B160" s="59"/>
      <c r="C160" s="59"/>
      <c r="F160" s="21"/>
      <c r="G160" s="259"/>
      <c r="H160" s="259"/>
      <c r="I160" s="270" t="s">
        <v>86</v>
      </c>
      <c r="J160" s="254"/>
      <c r="K160" s="236">
        <f>+G156-K159</f>
        <v>0</v>
      </c>
      <c r="L160" s="236">
        <f>+K160-L159</f>
        <v>0</v>
      </c>
      <c r="M160" s="340">
        <f>+L160-M159</f>
        <v>0</v>
      </c>
      <c r="O160" s="23"/>
      <c r="P160" s="23"/>
    </row>
    <row r="161" spans="2:16">
      <c r="B161" s="59"/>
      <c r="C161" s="59"/>
      <c r="F161" s="271"/>
      <c r="G161" s="271"/>
      <c r="H161" s="272"/>
      <c r="I161" s="271"/>
      <c r="J161" s="272"/>
      <c r="K161" s="260"/>
      <c r="L161" s="273"/>
      <c r="M161" s="337"/>
      <c r="O161" s="23"/>
      <c r="P161" s="23"/>
    </row>
    <row r="162" spans="2:16" ht="13.5">
      <c r="B162" s="59"/>
      <c r="C162" s="59"/>
      <c r="F162" s="274" t="s">
        <v>92</v>
      </c>
      <c r="G162" s="271"/>
      <c r="H162" s="272"/>
      <c r="I162" s="271"/>
      <c r="J162" s="272"/>
      <c r="K162" s="260"/>
      <c r="L162" s="273"/>
      <c r="M162" s="337"/>
      <c r="O162" s="23"/>
      <c r="P162" s="23"/>
    </row>
    <row r="163" spans="2:16" ht="5.0999999999999996" customHeight="1">
      <c r="B163" s="59"/>
      <c r="C163" s="59"/>
      <c r="F163" s="271"/>
      <c r="G163" s="271"/>
      <c r="H163" s="272"/>
      <c r="I163" s="271"/>
      <c r="J163" s="272"/>
      <c r="K163" s="260"/>
      <c r="L163" s="273"/>
      <c r="M163" s="337"/>
      <c r="O163" s="23"/>
      <c r="P163" s="23"/>
    </row>
    <row r="164" spans="2:16">
      <c r="B164" s="59"/>
      <c r="C164" s="59"/>
      <c r="F164" s="264" t="s">
        <v>77</v>
      </c>
      <c r="G164" s="250"/>
      <c r="H164" s="21"/>
      <c r="I164" s="264" t="s">
        <v>82</v>
      </c>
      <c r="J164" s="104"/>
      <c r="K164" s="97">
        <f>IF(ISERROR((G164*G165)/12),"",(G164*G165)/12)</f>
        <v>0</v>
      </c>
      <c r="L164" s="97">
        <f>IF(G166&lt;=1,0,IF(ISERROR((G164*G165)/12),"",(G164*G165)/12))</f>
        <v>0</v>
      </c>
      <c r="M164" s="338">
        <f>IF(G166&lt;=2,0,IF(ISERROR((G164*G165)/12),"",(G164*G165)/12))</f>
        <v>0</v>
      </c>
      <c r="O164" s="23"/>
      <c r="P164" s="23"/>
    </row>
    <row r="165" spans="2:16">
      <c r="B165" s="59"/>
      <c r="C165" s="59"/>
      <c r="F165" s="268" t="s">
        <v>80</v>
      </c>
      <c r="G165" s="251"/>
      <c r="H165" s="21"/>
      <c r="I165" s="266" t="s">
        <v>83</v>
      </c>
      <c r="J165" s="267"/>
      <c r="K165" s="63">
        <f>IF(ISERROR(K164*12),"",(K164*12))</f>
        <v>0</v>
      </c>
      <c r="L165" s="63">
        <f>+L164*12</f>
        <v>0</v>
      </c>
      <c r="M165" s="339">
        <f>+M164*12</f>
        <v>0</v>
      </c>
      <c r="O165" s="23"/>
      <c r="P165" s="23"/>
    </row>
    <row r="166" spans="2:16">
      <c r="B166" s="59"/>
      <c r="C166" s="59"/>
      <c r="F166" s="268" t="s">
        <v>78</v>
      </c>
      <c r="G166" s="252"/>
      <c r="H166" s="21"/>
      <c r="I166" s="268" t="s">
        <v>84</v>
      </c>
      <c r="J166" s="253"/>
      <c r="K166" s="63">
        <f>K165</f>
        <v>0</v>
      </c>
      <c r="L166" s="63">
        <f>+L165</f>
        <v>0</v>
      </c>
      <c r="M166" s="339">
        <f>+M165</f>
        <v>0</v>
      </c>
      <c r="O166" s="23"/>
      <c r="P166" s="23"/>
    </row>
    <row r="167" spans="2:16">
      <c r="B167" s="59"/>
      <c r="C167" s="59"/>
      <c r="F167" s="21"/>
      <c r="G167" s="21"/>
      <c r="H167" s="269"/>
      <c r="I167" s="268" t="s">
        <v>85</v>
      </c>
      <c r="J167" s="253"/>
      <c r="K167" s="63">
        <v>0</v>
      </c>
      <c r="L167" s="63">
        <v>0</v>
      </c>
      <c r="M167" s="339">
        <v>0</v>
      </c>
      <c r="O167" s="23"/>
      <c r="P167" s="23"/>
    </row>
    <row r="168" spans="2:16">
      <c r="B168" s="59"/>
      <c r="C168" s="59"/>
      <c r="F168" s="21"/>
      <c r="G168" s="259"/>
      <c r="H168" s="259"/>
      <c r="I168" s="270" t="s">
        <v>86</v>
      </c>
      <c r="J168" s="254"/>
      <c r="K168" s="236">
        <f>G164-K167</f>
        <v>0</v>
      </c>
      <c r="L168" s="236">
        <f>+K168-L167</f>
        <v>0</v>
      </c>
      <c r="M168" s="340">
        <f>+L168-M167</f>
        <v>0</v>
      </c>
      <c r="O168" s="23"/>
      <c r="P168" s="23"/>
    </row>
    <row r="169" spans="2:16">
      <c r="B169" s="59"/>
      <c r="C169" s="59"/>
      <c r="F169" s="21"/>
      <c r="G169" s="259"/>
      <c r="H169" s="259"/>
      <c r="I169" s="275"/>
      <c r="J169" s="238"/>
      <c r="K169" s="213"/>
      <c r="L169" s="213"/>
      <c r="M169" s="342"/>
      <c r="O169" s="23"/>
      <c r="P169" s="23"/>
    </row>
    <row r="170" spans="2:16" ht="13.5">
      <c r="B170" s="59"/>
      <c r="C170" s="59"/>
      <c r="F170" s="274" t="s">
        <v>92</v>
      </c>
      <c r="G170" s="271"/>
      <c r="H170" s="272"/>
      <c r="I170" s="271"/>
      <c r="J170" s="272"/>
      <c r="K170" s="260"/>
      <c r="L170" s="273"/>
      <c r="M170" s="337"/>
      <c r="O170" s="23"/>
      <c r="P170" s="23"/>
    </row>
    <row r="171" spans="2:16">
      <c r="B171" s="59"/>
      <c r="C171" s="59"/>
      <c r="F171" s="271"/>
      <c r="G171" s="271"/>
      <c r="H171" s="272"/>
      <c r="I171" s="271"/>
      <c r="J171" s="272"/>
      <c r="K171" s="260"/>
      <c r="L171" s="273"/>
      <c r="M171" s="337"/>
      <c r="O171" s="23"/>
      <c r="P171" s="23"/>
    </row>
    <row r="172" spans="2:16">
      <c r="B172" s="59"/>
      <c r="C172" s="59"/>
      <c r="F172" s="264" t="s">
        <v>77</v>
      </c>
      <c r="G172" s="250"/>
      <c r="H172" s="21"/>
      <c r="I172" s="264" t="s">
        <v>82</v>
      </c>
      <c r="J172" s="104"/>
      <c r="K172" s="97">
        <f>IF(ISERROR((G172*G173)/12),"",(G172*G173)/12)</f>
        <v>0</v>
      </c>
      <c r="L172" s="97">
        <f>IF(G174&lt;=1,0,IF(ISERROR((G172*G173)/12),"",(G172*G173)/12))</f>
        <v>0</v>
      </c>
      <c r="M172" s="338">
        <f>IF(G174&lt;=2,0,IF(ISERROR((G172*G173)/12),"",(G172*G173)/12))</f>
        <v>0</v>
      </c>
      <c r="O172" s="23"/>
      <c r="P172" s="23"/>
    </row>
    <row r="173" spans="2:16">
      <c r="B173" s="59"/>
      <c r="C173" s="59"/>
      <c r="F173" s="268" t="s">
        <v>80</v>
      </c>
      <c r="G173" s="251"/>
      <c r="H173" s="21"/>
      <c r="I173" s="266" t="s">
        <v>83</v>
      </c>
      <c r="J173" s="267"/>
      <c r="K173" s="63">
        <f>+K172*12</f>
        <v>0</v>
      </c>
      <c r="L173" s="63">
        <f>+L172*12</f>
        <v>0</v>
      </c>
      <c r="M173" s="339">
        <f>+M172*12</f>
        <v>0</v>
      </c>
      <c r="O173" s="23"/>
      <c r="P173" s="23"/>
    </row>
    <row r="174" spans="2:16">
      <c r="B174" s="59"/>
      <c r="C174" s="59"/>
      <c r="F174" s="268" t="s">
        <v>78</v>
      </c>
      <c r="G174" s="252"/>
      <c r="H174" s="21"/>
      <c r="I174" s="268" t="s">
        <v>84</v>
      </c>
      <c r="J174" s="253"/>
      <c r="K174" s="63">
        <f>+K173</f>
        <v>0</v>
      </c>
      <c r="L174" s="63">
        <f>+L173</f>
        <v>0</v>
      </c>
      <c r="M174" s="339">
        <f>+M173</f>
        <v>0</v>
      </c>
      <c r="O174" s="23"/>
      <c r="P174" s="23"/>
    </row>
    <row r="175" spans="2:16">
      <c r="B175" s="59"/>
      <c r="C175" s="59"/>
      <c r="F175" s="21"/>
      <c r="G175" s="21"/>
      <c r="H175" s="269"/>
      <c r="I175" s="268" t="s">
        <v>85</v>
      </c>
      <c r="J175" s="253"/>
      <c r="K175" s="63">
        <v>0</v>
      </c>
      <c r="L175" s="63">
        <v>0</v>
      </c>
      <c r="M175" s="339">
        <v>0</v>
      </c>
      <c r="O175" s="23"/>
      <c r="P175" s="23"/>
    </row>
    <row r="176" spans="2:16">
      <c r="B176" s="59"/>
      <c r="C176" s="59"/>
      <c r="F176" s="21"/>
      <c r="G176" s="259"/>
      <c r="H176" s="259"/>
      <c r="I176" s="270" t="s">
        <v>86</v>
      </c>
      <c r="J176" s="254"/>
      <c r="K176" s="236">
        <f>+G172-K175</f>
        <v>0</v>
      </c>
      <c r="L176" s="236">
        <f>+K176-L175</f>
        <v>0</v>
      </c>
      <c r="M176" s="340">
        <f>+L176-M175</f>
        <v>0</v>
      </c>
      <c r="O176" s="23"/>
      <c r="P176" s="23"/>
    </row>
    <row r="177" spans="2:16">
      <c r="B177" s="59"/>
      <c r="C177" s="59"/>
      <c r="F177" s="21"/>
      <c r="G177" s="21"/>
      <c r="H177" s="21"/>
      <c r="I177" s="21"/>
      <c r="J177" s="21"/>
      <c r="K177" s="21"/>
      <c r="L177" s="21"/>
      <c r="M177" s="341"/>
      <c r="O177" s="23"/>
      <c r="P177" s="23"/>
    </row>
    <row r="178" spans="2:16">
      <c r="B178" s="59"/>
      <c r="C178" s="59"/>
      <c r="F178" s="21"/>
      <c r="G178" s="21"/>
      <c r="H178" s="21"/>
      <c r="I178" s="21"/>
      <c r="J178" s="21"/>
      <c r="K178" s="21"/>
      <c r="L178" s="21"/>
      <c r="M178" s="341"/>
      <c r="O178" s="23"/>
      <c r="P178" s="23"/>
    </row>
    <row r="179" spans="2:16">
      <c r="B179" s="59"/>
      <c r="C179" s="59"/>
      <c r="F179" s="271"/>
      <c r="G179" s="465">
        <f>+G148+G156+G164+G172</f>
        <v>0</v>
      </c>
      <c r="H179" s="21"/>
      <c r="I179" s="264" t="s">
        <v>82</v>
      </c>
      <c r="J179" s="104"/>
      <c r="K179" s="97">
        <f t="shared" ref="K179:L181" si="3">+K148+K156+K164+K172</f>
        <v>0</v>
      </c>
      <c r="L179" s="97">
        <f t="shared" si="3"/>
        <v>0</v>
      </c>
      <c r="M179" s="338">
        <f>+M148+M156+M164+M172</f>
        <v>0</v>
      </c>
      <c r="O179" s="23"/>
      <c r="P179" s="23"/>
    </row>
    <row r="180" spans="2:16">
      <c r="B180" s="59"/>
      <c r="C180" s="59"/>
      <c r="F180" s="21"/>
      <c r="G180" s="21"/>
      <c r="H180" s="21"/>
      <c r="I180" s="266" t="s">
        <v>83</v>
      </c>
      <c r="J180" s="267"/>
      <c r="K180" s="63">
        <f t="shared" si="3"/>
        <v>0</v>
      </c>
      <c r="L180" s="63">
        <f t="shared" si="3"/>
        <v>0</v>
      </c>
      <c r="M180" s="339">
        <f>+M149+M157+M165+M173</f>
        <v>0</v>
      </c>
      <c r="O180" s="23"/>
      <c r="P180" s="23"/>
    </row>
    <row r="181" spans="2:16" ht="13.5">
      <c r="B181" s="59"/>
      <c r="C181" s="59"/>
      <c r="F181" s="274" t="s">
        <v>88</v>
      </c>
      <c r="G181" s="21"/>
      <c r="H181" s="21"/>
      <c r="I181" s="268" t="s">
        <v>84</v>
      </c>
      <c r="J181" s="253"/>
      <c r="K181" s="63">
        <f t="shared" si="3"/>
        <v>0</v>
      </c>
      <c r="L181" s="63">
        <f t="shared" si="3"/>
        <v>0</v>
      </c>
      <c r="M181" s="339">
        <f>+M150+M158+M166+M174</f>
        <v>0</v>
      </c>
      <c r="O181" s="23"/>
      <c r="P181" s="23"/>
    </row>
    <row r="182" spans="2:16">
      <c r="B182" s="59"/>
      <c r="C182" s="59"/>
      <c r="F182" s="21"/>
      <c r="G182" s="21"/>
      <c r="H182" s="21"/>
      <c r="I182" s="268" t="s">
        <v>85</v>
      </c>
      <c r="J182" s="253"/>
      <c r="K182" s="63">
        <f>+K151+K159+K167+K175</f>
        <v>0</v>
      </c>
      <c r="L182" s="63">
        <f>+L151+L159+L167+L175</f>
        <v>0</v>
      </c>
      <c r="M182" s="339">
        <f>+M151+M159+M167+M175</f>
        <v>0</v>
      </c>
      <c r="O182" s="23"/>
      <c r="P182" s="23"/>
    </row>
    <row r="183" spans="2:16">
      <c r="B183" s="59"/>
      <c r="C183" s="59"/>
      <c r="F183" s="21"/>
      <c r="G183" s="21"/>
      <c r="H183" s="21"/>
      <c r="I183" s="270" t="s">
        <v>86</v>
      </c>
      <c r="J183" s="254"/>
      <c r="K183" s="236">
        <f>+K152+K160+K168+K176</f>
        <v>0</v>
      </c>
      <c r="L183" s="236">
        <f>+L152+L160+L168+L176</f>
        <v>0</v>
      </c>
      <c r="M183" s="340">
        <f>+M152+M160+M168+M176</f>
        <v>0</v>
      </c>
      <c r="O183" s="23"/>
      <c r="P183" s="23"/>
    </row>
    <row r="184" spans="2:16">
      <c r="B184" s="59"/>
      <c r="C184" s="59"/>
      <c r="F184" s="21"/>
      <c r="G184" s="21"/>
      <c r="H184" s="21"/>
      <c r="I184"/>
      <c r="J184" s="238"/>
      <c r="K184" s="213"/>
      <c r="L184" s="213"/>
      <c r="M184" s="342"/>
      <c r="O184" s="23"/>
      <c r="P184" s="23"/>
    </row>
    <row r="185" spans="2:16">
      <c r="B185" s="59"/>
      <c r="C185" s="59"/>
      <c r="F185"/>
      <c r="G185" s="21"/>
      <c r="H185" s="21"/>
      <c r="I185" s="466" t="s">
        <v>233</v>
      </c>
      <c r="J185" s="21"/>
      <c r="K185" s="63">
        <f>+G148+G156+G164+G172</f>
        <v>0</v>
      </c>
      <c r="L185" s="21"/>
      <c r="M185" s="21"/>
      <c r="N185" s="21"/>
      <c r="O185" s="23"/>
      <c r="P185" s="23"/>
    </row>
    <row r="186" spans="2:16">
      <c r="B186" s="59"/>
      <c r="C186" s="59"/>
      <c r="F186" s="21"/>
      <c r="G186" s="21"/>
      <c r="H186" s="21"/>
      <c r="I186" s="21"/>
      <c r="J186" s="21"/>
      <c r="K186" s="21"/>
      <c r="L186" s="21"/>
      <c r="M186" s="21"/>
      <c r="N186" s="21"/>
      <c r="O186" s="23"/>
      <c r="P186" s="23"/>
    </row>
    <row r="187" spans="2:16" ht="12.75" customHeight="1">
      <c r="B187" s="59"/>
      <c r="C187" s="59"/>
      <c r="F187" s="620" t="s">
        <v>136</v>
      </c>
      <c r="G187" s="621"/>
      <c r="H187" s="621"/>
      <c r="I187" s="621"/>
      <c r="J187" s="621"/>
      <c r="K187" s="621"/>
      <c r="L187" s="621"/>
      <c r="M187" s="622"/>
      <c r="N187" s="21"/>
      <c r="O187" s="23"/>
      <c r="P187" s="23"/>
    </row>
    <row r="188" spans="2:16">
      <c r="B188" s="59"/>
      <c r="C188" s="59"/>
      <c r="F188" s="21"/>
      <c r="G188" s="21"/>
      <c r="H188" s="21"/>
      <c r="I188" s="21"/>
      <c r="J188" s="21"/>
      <c r="K188" s="21"/>
      <c r="L188" s="21"/>
      <c r="M188" s="21"/>
      <c r="N188" s="21"/>
      <c r="O188" s="23"/>
      <c r="P188" s="23"/>
    </row>
    <row r="189" spans="2:16">
      <c r="B189" s="59"/>
      <c r="C189" s="59"/>
      <c r="F189" s="21"/>
      <c r="G189" s="21"/>
      <c r="H189" s="21"/>
      <c r="I189" s="264" t="s">
        <v>82</v>
      </c>
      <c r="J189" s="104"/>
      <c r="K189" s="361"/>
      <c r="L189" s="361"/>
      <c r="M189" s="362"/>
      <c r="N189" s="21"/>
      <c r="O189" s="23"/>
      <c r="P189" s="23"/>
    </row>
    <row r="190" spans="2:16">
      <c r="B190" s="59"/>
      <c r="C190" s="59"/>
      <c r="F190" s="21"/>
      <c r="G190" s="21"/>
      <c r="H190" s="21"/>
      <c r="I190" s="266" t="s">
        <v>83</v>
      </c>
      <c r="J190" s="267"/>
      <c r="K190" s="363"/>
      <c r="L190" s="363"/>
      <c r="M190" s="364"/>
      <c r="N190" s="21"/>
      <c r="O190" s="23"/>
      <c r="P190" s="23"/>
    </row>
    <row r="191" spans="2:16" ht="13.5">
      <c r="B191" s="59"/>
      <c r="C191" s="59"/>
      <c r="F191" s="274" t="s">
        <v>88</v>
      </c>
      <c r="G191" s="21"/>
      <c r="H191" s="21"/>
      <c r="I191" s="268" t="s">
        <v>84</v>
      </c>
      <c r="J191" s="253"/>
      <c r="K191" s="363"/>
      <c r="L191" s="363"/>
      <c r="M191" s="364"/>
      <c r="N191" s="21"/>
      <c r="O191" s="23"/>
      <c r="P191" s="23"/>
    </row>
    <row r="192" spans="2:16">
      <c r="B192" s="59"/>
      <c r="C192" s="59"/>
      <c r="F192"/>
      <c r="G192" s="21"/>
      <c r="H192" s="21"/>
      <c r="I192" s="268" t="s">
        <v>85</v>
      </c>
      <c r="J192" s="253"/>
      <c r="K192" s="363"/>
      <c r="L192" s="363"/>
      <c r="M192" s="364"/>
      <c r="N192" s="21"/>
      <c r="O192" s="23"/>
      <c r="P192" s="23"/>
    </row>
    <row r="193" spans="2:16">
      <c r="B193" s="59"/>
      <c r="C193" s="59"/>
      <c r="F193" s="21"/>
      <c r="G193" s="21"/>
      <c r="H193" s="21"/>
      <c r="I193" s="270" t="s">
        <v>86</v>
      </c>
      <c r="J193" s="254"/>
      <c r="K193" s="365"/>
      <c r="L193" s="365"/>
      <c r="M193" s="366"/>
      <c r="N193" s="21"/>
      <c r="O193" s="23"/>
      <c r="P193" s="23"/>
    </row>
    <row r="194" spans="2:16">
      <c r="B194" s="59"/>
      <c r="C194" s="59"/>
      <c r="F194" s="21"/>
      <c r="G194" s="21"/>
      <c r="H194" s="21"/>
      <c r="I194" s="21"/>
      <c r="J194" s="21"/>
      <c r="K194" s="21"/>
      <c r="L194" s="21"/>
      <c r="M194" s="21"/>
      <c r="N194" s="21"/>
      <c r="O194" s="23"/>
      <c r="P194" s="23"/>
    </row>
    <row r="195" spans="2:16">
      <c r="B195" s="59"/>
      <c r="C195" s="59"/>
      <c r="F195" s="21"/>
      <c r="G195" s="21"/>
      <c r="H195" s="21"/>
      <c r="I195" s="466" t="s">
        <v>233</v>
      </c>
      <c r="J195" s="21"/>
      <c r="K195" s="209">
        <v>0</v>
      </c>
      <c r="L195" s="21"/>
      <c r="M195" s="21"/>
      <c r="N195" s="21"/>
      <c r="O195" s="23"/>
      <c r="P195" s="23"/>
    </row>
    <row r="196" spans="2:16">
      <c r="B196" s="59"/>
      <c r="C196" s="59"/>
      <c r="F196" s="21"/>
      <c r="G196" s="21"/>
      <c r="H196" s="21"/>
      <c r="I196" s="21"/>
      <c r="J196" s="21"/>
      <c r="K196" s="21"/>
      <c r="L196" s="21"/>
      <c r="M196" s="21"/>
      <c r="N196" s="21"/>
      <c r="O196" s="23"/>
      <c r="P196" s="23"/>
    </row>
    <row r="197" spans="2:16">
      <c r="B197" s="59"/>
      <c r="C197" s="59"/>
      <c r="F197" s="21"/>
      <c r="G197" s="21"/>
      <c r="H197" s="21"/>
      <c r="I197" s="21"/>
      <c r="J197" s="21"/>
      <c r="K197" s="21"/>
      <c r="L197" s="21"/>
      <c r="M197" s="21"/>
      <c r="N197" s="21"/>
      <c r="O197" s="23"/>
      <c r="P197" s="23"/>
    </row>
    <row r="198" spans="2:16">
      <c r="B198" s="59"/>
      <c r="C198" s="59"/>
      <c r="F198" s="620" t="s">
        <v>137</v>
      </c>
      <c r="G198" s="621"/>
      <c r="H198" s="621"/>
      <c r="I198" s="621"/>
      <c r="J198" s="621"/>
      <c r="K198" s="621"/>
      <c r="L198" s="621"/>
      <c r="M198" s="622"/>
      <c r="N198" s="21"/>
      <c r="O198" s="23"/>
      <c r="P198" s="23"/>
    </row>
    <row r="199" spans="2:16">
      <c r="B199" s="59"/>
      <c r="C199" s="59"/>
      <c r="F199" s="21"/>
      <c r="G199" s="21"/>
      <c r="H199" s="21"/>
      <c r="I199" s="21"/>
      <c r="J199" s="21"/>
      <c r="K199" s="21"/>
      <c r="L199" s="21"/>
      <c r="M199" s="21"/>
      <c r="N199" s="21"/>
      <c r="O199" s="23"/>
      <c r="P199" s="23"/>
    </row>
    <row r="200" spans="2:16">
      <c r="B200" s="59"/>
      <c r="C200" s="59"/>
      <c r="F200" s="21"/>
      <c r="G200" s="21"/>
      <c r="H200" s="21"/>
      <c r="I200" s="264" t="s">
        <v>82</v>
      </c>
      <c r="J200" s="104"/>
      <c r="K200" s="97">
        <f t="shared" ref="K200:M204" si="4">+IF(K189&lt;&gt;"",K189,K179)</f>
        <v>0</v>
      </c>
      <c r="L200" s="97">
        <f t="shared" si="4"/>
        <v>0</v>
      </c>
      <c r="M200" s="367">
        <f t="shared" si="4"/>
        <v>0</v>
      </c>
      <c r="N200" s="21"/>
      <c r="O200" s="23"/>
      <c r="P200" s="23"/>
    </row>
    <row r="201" spans="2:16">
      <c r="B201" s="59"/>
      <c r="C201" s="59"/>
      <c r="F201" s="21"/>
      <c r="G201" s="21"/>
      <c r="H201" s="21"/>
      <c r="I201" s="266" t="s">
        <v>83</v>
      </c>
      <c r="J201" s="267"/>
      <c r="K201" s="63">
        <f t="shared" si="4"/>
        <v>0</v>
      </c>
      <c r="L201" s="63">
        <f t="shared" si="4"/>
        <v>0</v>
      </c>
      <c r="M201" s="368">
        <f t="shared" si="4"/>
        <v>0</v>
      </c>
      <c r="N201" s="21"/>
      <c r="O201" s="23"/>
      <c r="P201" s="23"/>
    </row>
    <row r="202" spans="2:16" ht="13.5">
      <c r="B202" s="59"/>
      <c r="C202" s="59"/>
      <c r="F202" s="274" t="s">
        <v>88</v>
      </c>
      <c r="G202" s="21"/>
      <c r="H202" s="21"/>
      <c r="I202" s="268" t="s">
        <v>84</v>
      </c>
      <c r="J202" s="253"/>
      <c r="K202" s="63">
        <f t="shared" si="4"/>
        <v>0</v>
      </c>
      <c r="L202" s="63">
        <f t="shared" si="4"/>
        <v>0</v>
      </c>
      <c r="M202" s="368">
        <f t="shared" si="4"/>
        <v>0</v>
      </c>
      <c r="N202" s="21"/>
      <c r="O202" s="23"/>
      <c r="P202" s="23"/>
    </row>
    <row r="203" spans="2:16">
      <c r="B203" s="59"/>
      <c r="C203" s="59"/>
      <c r="F203" s="21"/>
      <c r="G203" s="21"/>
      <c r="H203" s="21"/>
      <c r="I203" s="268" t="s">
        <v>85</v>
      </c>
      <c r="J203" s="253"/>
      <c r="K203" s="63">
        <f t="shared" si="4"/>
        <v>0</v>
      </c>
      <c r="L203" s="63">
        <f t="shared" si="4"/>
        <v>0</v>
      </c>
      <c r="M203" s="368">
        <f t="shared" si="4"/>
        <v>0</v>
      </c>
      <c r="N203" s="21"/>
      <c r="O203" s="23"/>
      <c r="P203" s="23"/>
    </row>
    <row r="204" spans="2:16">
      <c r="B204" s="59"/>
      <c r="C204" s="59"/>
      <c r="F204" s="21"/>
      <c r="G204" s="21"/>
      <c r="H204" s="21"/>
      <c r="I204" s="270" t="s">
        <v>86</v>
      </c>
      <c r="J204" s="254"/>
      <c r="K204" s="236">
        <f t="shared" si="4"/>
        <v>0</v>
      </c>
      <c r="L204" s="236">
        <f t="shared" si="4"/>
        <v>0</v>
      </c>
      <c r="M204" s="369">
        <f t="shared" si="4"/>
        <v>0</v>
      </c>
      <c r="N204" s="21"/>
      <c r="O204" s="23"/>
      <c r="P204" s="23"/>
    </row>
    <row r="205" spans="2:16">
      <c r="B205" s="59"/>
      <c r="C205" s="59"/>
      <c r="F205" s="21"/>
      <c r="G205" s="21"/>
      <c r="H205" s="21"/>
      <c r="I205" s="21"/>
      <c r="J205" s="21"/>
      <c r="K205" s="21"/>
      <c r="L205" s="21"/>
      <c r="M205" s="21"/>
      <c r="N205" s="21"/>
      <c r="O205" s="23"/>
      <c r="P205" s="23"/>
    </row>
    <row r="206" spans="2:16">
      <c r="B206" s="59"/>
      <c r="C206" s="59"/>
      <c r="F206" s="21"/>
      <c r="G206" s="21"/>
      <c r="H206" s="21"/>
      <c r="I206" s="466" t="s">
        <v>233</v>
      </c>
      <c r="J206" s="21"/>
      <c r="K206" s="63">
        <f>+IF(K195&gt;0,K195,K185)</f>
        <v>0</v>
      </c>
      <c r="L206" s="21"/>
      <c r="M206" s="21"/>
      <c r="N206" s="21"/>
      <c r="O206" s="23"/>
      <c r="P206" s="23"/>
    </row>
    <row r="207" spans="2:16" ht="13.5" thickBot="1">
      <c r="B207" s="276"/>
      <c r="C207" s="276"/>
      <c r="D207" s="277"/>
      <c r="E207" s="277"/>
      <c r="F207" s="278"/>
      <c r="G207" s="279"/>
      <c r="H207" s="280"/>
      <c r="I207" s="281"/>
      <c r="J207" s="282"/>
      <c r="K207" s="283"/>
      <c r="L207" s="283"/>
      <c r="M207" s="283"/>
      <c r="N207" s="284"/>
      <c r="O207" s="284"/>
      <c r="P207" s="284"/>
    </row>
    <row r="208" spans="2:16" ht="13.5" thickTop="1">
      <c r="B208" s="59"/>
      <c r="C208" s="59"/>
      <c r="F208"/>
      <c r="G208"/>
      <c r="H208"/>
      <c r="I208"/>
      <c r="O208" s="23"/>
      <c r="P208" s="23"/>
    </row>
    <row r="209" spans="2:18">
      <c r="B209" s="59"/>
      <c r="C209" s="59"/>
      <c r="F209" s="640" t="s">
        <v>193</v>
      </c>
      <c r="G209" s="641"/>
      <c r="H209" s="641"/>
      <c r="I209" s="641"/>
      <c r="J209" s="641"/>
      <c r="K209" s="641"/>
      <c r="O209" s="23"/>
      <c r="P209" s="23"/>
    </row>
    <row r="210" spans="2:18" ht="36">
      <c r="B210" s="59"/>
      <c r="C210" s="59"/>
      <c r="F210" s="295" t="s">
        <v>96</v>
      </c>
      <c r="G210" s="294"/>
      <c r="H210" s="292" t="str">
        <f>+IF(N21&lt;&gt;"",N21,"Enter Year 1 next to arrow")</f>
        <v>Enter Year 1 next to arrow</v>
      </c>
      <c r="I210" s="292" t="str">
        <f>+IF(ISTEXT(J29),"Enter Year 1 next to arrow",J29+1)</f>
        <v>Enter Year 1 next to arrow</v>
      </c>
      <c r="J210" s="292" t="str">
        <f>+IF(ISTEXT(J29),"Enter year 1 next to arrow",J29+2)</f>
        <v>Enter year 1 next to arrow</v>
      </c>
      <c r="K210" s="293" t="s">
        <v>95</v>
      </c>
      <c r="R210" s="23"/>
    </row>
    <row r="211" spans="2:18" ht="12.75" customHeight="1">
      <c r="B211" s="59"/>
      <c r="C211" s="59"/>
      <c r="F211" s="287"/>
      <c r="G211" s="303"/>
      <c r="H211" s="21"/>
      <c r="I211" s="241"/>
      <c r="J211" s="241"/>
      <c r="K211" s="288"/>
      <c r="R211" s="23"/>
    </row>
    <row r="212" spans="2:18">
      <c r="B212" s="59"/>
      <c r="C212" s="59"/>
      <c r="E212" s="565" t="s">
        <v>131</v>
      </c>
      <c r="F212" s="596" t="s">
        <v>211</v>
      </c>
      <c r="G212" s="597"/>
      <c r="H212" s="497">
        <v>0</v>
      </c>
      <c r="I212" s="290">
        <v>0</v>
      </c>
      <c r="J212" s="290">
        <v>0</v>
      </c>
      <c r="K212" s="296">
        <v>0.1</v>
      </c>
      <c r="R212" s="23"/>
    </row>
    <row r="213" spans="2:18">
      <c r="B213" s="59"/>
      <c r="C213" s="59"/>
      <c r="E213" s="566"/>
      <c r="F213" s="598" t="s">
        <v>212</v>
      </c>
      <c r="G213" s="599"/>
      <c r="H213" s="498">
        <v>0</v>
      </c>
      <c r="I213" s="289">
        <v>0</v>
      </c>
      <c r="J213" s="289">
        <v>0</v>
      </c>
      <c r="K213" s="297">
        <v>0</v>
      </c>
      <c r="R213" s="23"/>
    </row>
    <row r="214" spans="2:18">
      <c r="B214" s="59"/>
      <c r="C214" s="59"/>
      <c r="E214" s="566"/>
      <c r="F214" s="598" t="s">
        <v>213</v>
      </c>
      <c r="G214" s="599"/>
      <c r="H214" s="498">
        <v>0</v>
      </c>
      <c r="I214" s="289">
        <v>0</v>
      </c>
      <c r="J214" s="289">
        <v>0</v>
      </c>
      <c r="K214" s="297">
        <v>0</v>
      </c>
      <c r="R214" s="23"/>
    </row>
    <row r="215" spans="2:18">
      <c r="B215" s="59"/>
      <c r="C215" s="59"/>
      <c r="E215" s="566"/>
      <c r="F215" s="598" t="s">
        <v>214</v>
      </c>
      <c r="G215" s="599"/>
      <c r="H215" s="498">
        <v>0</v>
      </c>
      <c r="I215" s="289">
        <v>0</v>
      </c>
      <c r="J215" s="289">
        <v>0</v>
      </c>
      <c r="K215" s="297">
        <v>0</v>
      </c>
      <c r="R215" s="23"/>
    </row>
    <row r="216" spans="2:18">
      <c r="B216" s="59"/>
      <c r="C216" s="59"/>
      <c r="E216" s="566"/>
      <c r="F216" s="598" t="s">
        <v>215</v>
      </c>
      <c r="G216" s="599"/>
      <c r="H216" s="498">
        <v>0</v>
      </c>
      <c r="I216" s="289">
        <v>0</v>
      </c>
      <c r="J216" s="289">
        <v>0</v>
      </c>
      <c r="K216" s="297">
        <v>0</v>
      </c>
      <c r="R216" s="23"/>
    </row>
    <row r="217" spans="2:18">
      <c r="B217" s="59"/>
      <c r="C217" s="59"/>
      <c r="E217" s="566"/>
      <c r="F217" s="598" t="s">
        <v>216</v>
      </c>
      <c r="G217" s="599"/>
      <c r="H217" s="498">
        <v>0</v>
      </c>
      <c r="I217" s="289">
        <v>0</v>
      </c>
      <c r="J217" s="289">
        <v>0</v>
      </c>
      <c r="K217" s="297">
        <v>0</v>
      </c>
      <c r="R217" s="23"/>
    </row>
    <row r="218" spans="2:18">
      <c r="B218" s="59"/>
      <c r="C218" s="59"/>
      <c r="E218" s="566"/>
      <c r="F218" s="598" t="s">
        <v>217</v>
      </c>
      <c r="G218" s="599"/>
      <c r="H218" s="498">
        <v>0</v>
      </c>
      <c r="I218" s="289">
        <v>0</v>
      </c>
      <c r="J218" s="289">
        <v>0</v>
      </c>
      <c r="K218" s="297">
        <v>0</v>
      </c>
      <c r="R218" s="23"/>
    </row>
    <row r="219" spans="2:18">
      <c r="B219" s="59"/>
      <c r="C219" s="59"/>
      <c r="E219" s="566"/>
      <c r="F219" s="598" t="s">
        <v>218</v>
      </c>
      <c r="G219" s="599"/>
      <c r="H219" s="498">
        <v>0</v>
      </c>
      <c r="I219" s="289">
        <v>0</v>
      </c>
      <c r="J219" s="289">
        <v>0</v>
      </c>
      <c r="K219" s="297">
        <v>0</v>
      </c>
      <c r="R219" s="23"/>
    </row>
    <row r="220" spans="2:18">
      <c r="B220" s="59"/>
      <c r="C220" s="59"/>
      <c r="E220" s="566"/>
      <c r="F220" s="598" t="s">
        <v>219</v>
      </c>
      <c r="G220" s="599"/>
      <c r="H220" s="498">
        <v>0</v>
      </c>
      <c r="I220" s="289">
        <v>0</v>
      </c>
      <c r="J220" s="289">
        <v>0</v>
      </c>
      <c r="K220" s="297">
        <v>0</v>
      </c>
      <c r="R220" s="23"/>
    </row>
    <row r="221" spans="2:18">
      <c r="B221" s="59"/>
      <c r="C221" s="59"/>
      <c r="E221" s="567"/>
      <c r="F221" s="651" t="s">
        <v>220</v>
      </c>
      <c r="G221" s="652"/>
      <c r="H221" s="499">
        <v>0</v>
      </c>
      <c r="I221" s="291">
        <v>0</v>
      </c>
      <c r="J221" s="291">
        <v>0</v>
      </c>
      <c r="K221" s="298">
        <v>0</v>
      </c>
      <c r="L221" s="515"/>
      <c r="R221" s="23"/>
    </row>
    <row r="222" spans="2:18">
      <c r="B222" s="59"/>
      <c r="C222" s="59"/>
      <c r="F222" s="299" t="s">
        <v>221</v>
      </c>
      <c r="G222" s="300"/>
      <c r="H222" s="301">
        <f>SUM(H212:H221)</f>
        <v>0</v>
      </c>
      <c r="I222" s="301">
        <f>SUM(I212:I221)</f>
        <v>0</v>
      </c>
      <c r="J222" s="301">
        <f>SUM(J212:J221)</f>
        <v>0</v>
      </c>
      <c r="K222" s="241"/>
      <c r="L222" s="300"/>
      <c r="Q222" s="23"/>
      <c r="R222" s="23"/>
    </row>
    <row r="223" spans="2:18">
      <c r="B223" s="59"/>
      <c r="C223" s="59"/>
      <c r="F223" s="299"/>
      <c r="G223" s="300"/>
      <c r="H223" s="21"/>
      <c r="I223" s="21"/>
      <c r="J223" s="21"/>
      <c r="K223" s="21"/>
      <c r="L223" s="300"/>
      <c r="Q223" s="23"/>
      <c r="R223" s="23"/>
    </row>
    <row r="224" spans="2:18">
      <c r="B224" s="59"/>
      <c r="C224" s="59"/>
      <c r="F224" s="299" t="s">
        <v>97</v>
      </c>
      <c r="G224" s="300"/>
      <c r="H224" s="301">
        <f>+H222</f>
        <v>0</v>
      </c>
      <c r="I224" s="301">
        <f>+H224+I222</f>
        <v>0</v>
      </c>
      <c r="J224" s="301">
        <f>+I224+J222</f>
        <v>0</v>
      </c>
      <c r="K224" s="241"/>
      <c r="L224" s="300"/>
      <c r="Q224" s="23"/>
      <c r="R224" s="23"/>
    </row>
    <row r="225" spans="2:18" ht="12.75" customHeight="1">
      <c r="B225" s="59"/>
      <c r="C225" s="59"/>
      <c r="F225"/>
      <c r="G225" s="275"/>
      <c r="H225" s="308"/>
      <c r="I225" s="21"/>
      <c r="J225" s="308"/>
      <c r="K225" s="21"/>
      <c r="L225" s="308"/>
      <c r="M225" s="308"/>
      <c r="N225" s="21"/>
      <c r="Q225" s="23"/>
      <c r="R225" s="23"/>
    </row>
    <row r="226" spans="2:18">
      <c r="B226" s="59"/>
      <c r="C226" s="59"/>
      <c r="E226" s="565" t="s">
        <v>239</v>
      </c>
      <c r="F226" s="304" t="str">
        <f>+F212</f>
        <v>Fixed Assets Purchased for New Business</v>
      </c>
      <c r="G226" s="305"/>
      <c r="H226" s="306">
        <f t="shared" ref="H226:H235" si="5">+(H212*K212)</f>
        <v>0</v>
      </c>
      <c r="I226" s="306">
        <f t="shared" ref="I226:I235" si="6">(I212*K212)+H226</f>
        <v>0</v>
      </c>
      <c r="J226" s="307">
        <f t="shared" ref="J226:J235" si="7">(J212*K212)+I226</f>
        <v>0</v>
      </c>
      <c r="M226" s="308"/>
      <c r="N226" s="21"/>
      <c r="Q226" s="23"/>
      <c r="R226" s="23"/>
    </row>
    <row r="227" spans="2:18">
      <c r="B227" s="59"/>
      <c r="C227" s="59"/>
      <c r="E227" s="566"/>
      <c r="F227" s="309" t="str">
        <f t="shared" ref="F227:F235" si="8">+F213</f>
        <v>New Fixed Asset 2</v>
      </c>
      <c r="G227" s="310"/>
      <c r="H227" s="311">
        <f t="shared" si="5"/>
        <v>0</v>
      </c>
      <c r="I227" s="311">
        <f t="shared" si="6"/>
        <v>0</v>
      </c>
      <c r="J227" s="312">
        <f t="shared" si="7"/>
        <v>0</v>
      </c>
      <c r="M227" s="308"/>
      <c r="N227" s="21"/>
      <c r="Q227" s="23"/>
      <c r="R227" s="23"/>
    </row>
    <row r="228" spans="2:18">
      <c r="B228" s="59"/>
      <c r="C228" s="59"/>
      <c r="E228" s="566"/>
      <c r="F228" s="309" t="str">
        <f t="shared" si="8"/>
        <v>New Fixed Asset 3</v>
      </c>
      <c r="G228" s="310"/>
      <c r="H228" s="311">
        <f t="shared" si="5"/>
        <v>0</v>
      </c>
      <c r="I228" s="311">
        <f t="shared" si="6"/>
        <v>0</v>
      </c>
      <c r="J228" s="312">
        <f t="shared" si="7"/>
        <v>0</v>
      </c>
      <c r="M228" s="308"/>
      <c r="N228" s="21"/>
      <c r="Q228" s="23"/>
      <c r="R228" s="23"/>
    </row>
    <row r="229" spans="2:18">
      <c r="B229" s="59"/>
      <c r="C229" s="59"/>
      <c r="E229" s="566"/>
      <c r="F229" s="309" t="str">
        <f t="shared" si="8"/>
        <v>New Fixed Asset 4</v>
      </c>
      <c r="G229" s="310"/>
      <c r="H229" s="311">
        <f t="shared" si="5"/>
        <v>0</v>
      </c>
      <c r="I229" s="311">
        <f t="shared" si="6"/>
        <v>0</v>
      </c>
      <c r="J229" s="312">
        <f t="shared" si="7"/>
        <v>0</v>
      </c>
      <c r="M229" s="308"/>
      <c r="N229" s="21"/>
      <c r="Q229" s="23"/>
      <c r="R229" s="23"/>
    </row>
    <row r="230" spans="2:18">
      <c r="B230" s="59"/>
      <c r="C230" s="59"/>
      <c r="E230" s="566"/>
      <c r="F230" s="309" t="str">
        <f t="shared" si="8"/>
        <v>New Fixed Asset 5</v>
      </c>
      <c r="G230" s="310"/>
      <c r="H230" s="311">
        <f t="shared" si="5"/>
        <v>0</v>
      </c>
      <c r="I230" s="311">
        <f t="shared" si="6"/>
        <v>0</v>
      </c>
      <c r="J230" s="312">
        <f t="shared" si="7"/>
        <v>0</v>
      </c>
      <c r="M230" s="308"/>
      <c r="N230" s="21"/>
      <c r="Q230" s="23"/>
      <c r="R230" s="23"/>
    </row>
    <row r="231" spans="2:18">
      <c r="B231" s="59"/>
      <c r="C231" s="59"/>
      <c r="E231" s="566"/>
      <c r="F231" s="309" t="str">
        <f t="shared" si="8"/>
        <v>New Fixed Asset 6</v>
      </c>
      <c r="G231" s="310"/>
      <c r="H231" s="311">
        <f t="shared" si="5"/>
        <v>0</v>
      </c>
      <c r="I231" s="311">
        <f t="shared" si="6"/>
        <v>0</v>
      </c>
      <c r="J231" s="312">
        <f t="shared" si="7"/>
        <v>0</v>
      </c>
      <c r="M231" s="308"/>
      <c r="N231" s="21"/>
      <c r="Q231" s="23"/>
      <c r="R231" s="23"/>
    </row>
    <row r="232" spans="2:18">
      <c r="B232" s="59"/>
      <c r="C232" s="59"/>
      <c r="E232" s="566"/>
      <c r="F232" s="309" t="str">
        <f t="shared" si="8"/>
        <v>New Fixed Asset 7</v>
      </c>
      <c r="G232" s="310"/>
      <c r="H232" s="311">
        <f t="shared" si="5"/>
        <v>0</v>
      </c>
      <c r="I232" s="311">
        <f t="shared" si="6"/>
        <v>0</v>
      </c>
      <c r="J232" s="312">
        <f t="shared" si="7"/>
        <v>0</v>
      </c>
      <c r="M232" s="308"/>
      <c r="N232" s="21"/>
      <c r="Q232" s="23"/>
      <c r="R232" s="23"/>
    </row>
    <row r="233" spans="2:18">
      <c r="B233" s="59"/>
      <c r="C233" s="59"/>
      <c r="E233" s="566"/>
      <c r="F233" s="309" t="str">
        <f t="shared" si="8"/>
        <v>New Fixed Asset 8</v>
      </c>
      <c r="G233" s="310"/>
      <c r="H233" s="311">
        <f t="shared" si="5"/>
        <v>0</v>
      </c>
      <c r="I233" s="311">
        <f t="shared" si="6"/>
        <v>0</v>
      </c>
      <c r="J233" s="312">
        <f t="shared" si="7"/>
        <v>0</v>
      </c>
      <c r="M233" s="308"/>
      <c r="N233" s="21"/>
      <c r="Q233" s="23"/>
      <c r="R233" s="23"/>
    </row>
    <row r="234" spans="2:18">
      <c r="B234" s="59"/>
      <c r="C234" s="59"/>
      <c r="E234" s="566"/>
      <c r="F234" s="309" t="str">
        <f t="shared" si="8"/>
        <v>New Fixed Asset 9</v>
      </c>
      <c r="G234" s="310"/>
      <c r="H234" s="311">
        <f t="shared" si="5"/>
        <v>0</v>
      </c>
      <c r="I234" s="311">
        <f t="shared" si="6"/>
        <v>0</v>
      </c>
      <c r="J234" s="312">
        <f t="shared" si="7"/>
        <v>0</v>
      </c>
      <c r="M234" s="308"/>
      <c r="N234" s="21"/>
      <c r="Q234" s="23"/>
      <c r="R234" s="23"/>
    </row>
    <row r="235" spans="2:18">
      <c r="B235" s="59"/>
      <c r="C235" s="59"/>
      <c r="E235" s="567"/>
      <c r="F235" s="313" t="str">
        <f t="shared" si="8"/>
        <v>New Fixed Asset 10</v>
      </c>
      <c r="G235" s="314"/>
      <c r="H235" s="315">
        <f t="shared" si="5"/>
        <v>0</v>
      </c>
      <c r="I235" s="315">
        <f t="shared" si="6"/>
        <v>0</v>
      </c>
      <c r="J235" s="316">
        <f t="shared" si="7"/>
        <v>0</v>
      </c>
      <c r="M235" s="308"/>
      <c r="N235" s="21"/>
      <c r="Q235" s="23"/>
      <c r="R235" s="23"/>
    </row>
    <row r="236" spans="2:18">
      <c r="B236" s="59"/>
      <c r="C236" s="59"/>
      <c r="F236" s="318" t="s">
        <v>240</v>
      </c>
      <c r="G236" s="319"/>
      <c r="H236" s="317">
        <f>SUM(H226:H235)</f>
        <v>0</v>
      </c>
      <c r="I236" s="317">
        <f>SUM(I226:I235)</f>
        <v>0</v>
      </c>
      <c r="J236" s="317">
        <f>SUM(J226:J235)</f>
        <v>0</v>
      </c>
      <c r="M236" s="319"/>
      <c r="N236" s="21"/>
      <c r="O236" s="23"/>
      <c r="P236" s="23"/>
    </row>
    <row r="237" spans="2:18">
      <c r="B237" s="59"/>
      <c r="C237" s="59"/>
      <c r="F237" s="320"/>
      <c r="G237" s="319"/>
      <c r="H237" s="319"/>
      <c r="I237" s="319"/>
      <c r="J237" s="319"/>
      <c r="M237" s="319"/>
      <c r="N237" s="21"/>
      <c r="O237" s="23"/>
      <c r="P237" s="23"/>
    </row>
    <row r="238" spans="2:18">
      <c r="B238" s="59"/>
      <c r="C238" s="59"/>
      <c r="F238" s="318" t="s">
        <v>209</v>
      </c>
      <c r="G238" s="319"/>
      <c r="H238" s="317">
        <f>+H236</f>
        <v>0</v>
      </c>
      <c r="I238" s="317">
        <f>+I236</f>
        <v>0</v>
      </c>
      <c r="J238" s="317">
        <f>+J236</f>
        <v>0</v>
      </c>
      <c r="M238" s="319"/>
      <c r="N238" s="21"/>
      <c r="O238" s="23"/>
      <c r="P238" s="23"/>
    </row>
    <row r="239" spans="2:18">
      <c r="B239" s="59"/>
      <c r="C239" s="59"/>
      <c r="F239" s="320"/>
      <c r="G239" s="319"/>
      <c r="H239" s="319"/>
      <c r="I239" s="319"/>
      <c r="J239" s="319"/>
      <c r="M239" s="319"/>
      <c r="N239" s="21"/>
      <c r="O239" s="23"/>
      <c r="P239" s="23"/>
    </row>
    <row r="240" spans="2:18">
      <c r="B240" s="59"/>
      <c r="C240" s="59"/>
      <c r="F240" s="318" t="s">
        <v>208</v>
      </c>
      <c r="G240" s="319"/>
      <c r="H240" s="317">
        <f>+H236</f>
        <v>0</v>
      </c>
      <c r="I240" s="317">
        <f>+I236+H240</f>
        <v>0</v>
      </c>
      <c r="J240" s="317">
        <f>+J236+I240</f>
        <v>0</v>
      </c>
      <c r="M240" s="319"/>
      <c r="N240" s="21"/>
      <c r="O240" s="23"/>
      <c r="P240" s="23"/>
    </row>
    <row r="241" spans="2:16">
      <c r="B241" s="59"/>
      <c r="C241" s="59"/>
      <c r="F241" s="319"/>
      <c r="G241" s="319"/>
      <c r="H241" s="319"/>
      <c r="I241" s="319"/>
      <c r="J241" s="319"/>
      <c r="M241" s="319"/>
      <c r="N241" s="21"/>
      <c r="O241" s="23"/>
      <c r="P241" s="23"/>
    </row>
    <row r="242" spans="2:16" ht="12.75" customHeight="1">
      <c r="B242" s="59"/>
      <c r="C242" s="59"/>
      <c r="F242" s="237" t="s">
        <v>98</v>
      </c>
      <c r="G242" s="259"/>
      <c r="H242" s="317">
        <f>+H224-H240</f>
        <v>0</v>
      </c>
      <c r="I242" s="317">
        <f>+I224-I240</f>
        <v>0</v>
      </c>
      <c r="J242" s="317">
        <f>+J224-J240</f>
        <v>0</v>
      </c>
      <c r="M242" s="238"/>
      <c r="N242" s="261"/>
      <c r="O242" s="23"/>
      <c r="P242" s="23"/>
    </row>
    <row r="243" spans="2:16" ht="12.75" customHeight="1">
      <c r="B243" s="59"/>
      <c r="C243" s="59"/>
      <c r="F243" s="237"/>
      <c r="G243" s="259"/>
      <c r="H243" s="308"/>
      <c r="I243" s="319"/>
      <c r="J243" s="308"/>
      <c r="K243" s="319"/>
      <c r="L243" s="308"/>
      <c r="M243" s="238"/>
      <c r="N243" s="261"/>
      <c r="O243" s="23"/>
      <c r="P243" s="23"/>
    </row>
    <row r="244" spans="2:16" ht="12.75" customHeight="1" thickBot="1">
      <c r="B244" s="276"/>
      <c r="C244" s="276"/>
      <c r="D244" s="277"/>
      <c r="E244" s="277"/>
      <c r="F244" s="278"/>
      <c r="G244" s="279"/>
      <c r="H244" s="280"/>
      <c r="I244" s="281"/>
      <c r="J244" s="282"/>
      <c r="K244" s="283"/>
      <c r="L244" s="283"/>
      <c r="M244" s="283"/>
      <c r="N244" s="284"/>
      <c r="O244" s="284"/>
      <c r="P244" s="284"/>
    </row>
    <row r="245" spans="2:16" ht="12.75" customHeight="1" thickTop="1">
      <c r="B245" s="59"/>
      <c r="C245" s="59"/>
      <c r="F245" s="237"/>
      <c r="G245" s="208"/>
      <c r="H245" s="302"/>
      <c r="I245" s="1"/>
      <c r="J245" s="302"/>
      <c r="K245" s="1"/>
      <c r="L245" s="302"/>
      <c r="M245" s="238"/>
      <c r="N245" s="23"/>
      <c r="O245" s="23"/>
      <c r="P245" s="23"/>
    </row>
    <row r="246" spans="2:16" ht="12.75" customHeight="1">
      <c r="B246" s="59"/>
      <c r="C246" s="59"/>
      <c r="F246" s="623" t="s">
        <v>269</v>
      </c>
      <c r="G246" s="624"/>
      <c r="H246" s="624"/>
      <c r="I246" s="624"/>
      <c r="J246" s="624"/>
      <c r="K246" s="624"/>
      <c r="L246" s="625"/>
      <c r="M246" s="238"/>
      <c r="N246" s="23"/>
      <c r="O246" s="23"/>
      <c r="P246" s="23"/>
    </row>
    <row r="247" spans="2:16" ht="29.25" customHeight="1">
      <c r="B247" s="59"/>
      <c r="C247" s="59"/>
      <c r="F247" s="285" t="s">
        <v>50</v>
      </c>
      <c r="G247" s="286"/>
      <c r="H247" s="286"/>
      <c r="I247" s="113"/>
      <c r="J247" s="104" t="str">
        <f>+IF(N21&lt;&gt;"",N21,"Enter Year 1 next to arrow")</f>
        <v>Enter Year 1 next to arrow</v>
      </c>
      <c r="K247" s="104" t="str">
        <f>+IF(ISTEXT(J29),"Enter Year 1 next to arrow",J29+1)</f>
        <v>Enter Year 1 next to arrow</v>
      </c>
      <c r="L247" s="235" t="str">
        <f>+IF(ISTEXT(J29),"Enter year 1 next to arrow",J29+2)</f>
        <v>Enter year 1 next to arrow</v>
      </c>
      <c r="M247" s="238"/>
      <c r="N247" s="23"/>
      <c r="O247" s="23"/>
      <c r="P247" s="23"/>
    </row>
    <row r="248" spans="2:16" ht="12.75" customHeight="1">
      <c r="B248" s="59"/>
      <c r="C248" s="59"/>
      <c r="F248"/>
      <c r="G248"/>
      <c r="H248"/>
      <c r="I248"/>
      <c r="M248" s="238"/>
      <c r="N248" s="23"/>
      <c r="O248" s="23"/>
      <c r="P248" s="23"/>
    </row>
    <row r="249" spans="2:16" ht="12.75" customHeight="1">
      <c r="B249" s="59"/>
      <c r="C249" s="59"/>
      <c r="F249" s="568" t="s">
        <v>247</v>
      </c>
      <c r="G249" s="569"/>
      <c r="H249" s="569"/>
      <c r="I249" s="570"/>
      <c r="J249" s="500"/>
      <c r="K249" s="501"/>
      <c r="L249" s="502"/>
      <c r="M249" s="238"/>
      <c r="N249" s="23"/>
      <c r="O249" s="23"/>
      <c r="P249" s="23"/>
    </row>
    <row r="250" spans="2:16" ht="12.75" customHeight="1">
      <c r="B250" s="59"/>
      <c r="C250" s="59"/>
      <c r="F250" s="571" t="s">
        <v>248</v>
      </c>
      <c r="G250" s="572"/>
      <c r="H250" s="572"/>
      <c r="I250" s="573"/>
      <c r="J250" s="503"/>
      <c r="K250" s="504"/>
      <c r="L250" s="505"/>
      <c r="M250" s="238"/>
      <c r="N250" s="23"/>
      <c r="O250" s="23"/>
      <c r="P250" s="23"/>
    </row>
    <row r="251" spans="2:16" ht="12.75" customHeight="1">
      <c r="B251" s="59"/>
      <c r="C251" s="59"/>
      <c r="F251" s="571" t="s">
        <v>249</v>
      </c>
      <c r="G251" s="572"/>
      <c r="H251" s="572"/>
      <c r="I251" s="573"/>
      <c r="J251" s="503"/>
      <c r="K251" s="504"/>
      <c r="L251" s="505"/>
      <c r="M251" s="238"/>
      <c r="N251" s="23"/>
      <c r="O251" s="23"/>
      <c r="P251" s="23"/>
    </row>
    <row r="252" spans="2:16" ht="12.75" customHeight="1">
      <c r="B252" s="59"/>
      <c r="C252" s="59"/>
      <c r="F252" s="571" t="s">
        <v>250</v>
      </c>
      <c r="G252" s="572"/>
      <c r="H252" s="572"/>
      <c r="I252" s="573"/>
      <c r="J252" s="503"/>
      <c r="K252" s="504"/>
      <c r="L252" s="505"/>
      <c r="M252" s="238"/>
      <c r="N252" s="23"/>
      <c r="O252" s="23"/>
      <c r="P252" s="23"/>
    </row>
    <row r="253" spans="2:16" ht="12.75" customHeight="1">
      <c r="B253" s="59"/>
      <c r="C253" s="59"/>
      <c r="F253" s="571" t="s">
        <v>251</v>
      </c>
      <c r="G253" s="572"/>
      <c r="H253" s="572"/>
      <c r="I253" s="573"/>
      <c r="J253" s="503"/>
      <c r="K253" s="504"/>
      <c r="L253" s="505"/>
      <c r="M253" s="238"/>
      <c r="N253" s="23"/>
      <c r="O253" s="23"/>
      <c r="P253" s="23"/>
    </row>
    <row r="254" spans="2:16" ht="12.75" customHeight="1">
      <c r="B254" s="59"/>
      <c r="C254" s="59"/>
      <c r="F254" s="571" t="s">
        <v>252</v>
      </c>
      <c r="G254" s="572"/>
      <c r="H254" s="572"/>
      <c r="I254" s="573"/>
      <c r="J254" s="503"/>
      <c r="K254" s="504"/>
      <c r="L254" s="505"/>
      <c r="M254" s="238"/>
      <c r="N254" s="23"/>
      <c r="O254" s="23"/>
      <c r="P254" s="23"/>
    </row>
    <row r="255" spans="2:16" ht="12.75" customHeight="1">
      <c r="B255" s="59"/>
      <c r="C255" s="59"/>
      <c r="F255" s="571" t="s">
        <v>253</v>
      </c>
      <c r="G255" s="572"/>
      <c r="H255" s="572"/>
      <c r="I255" s="573"/>
      <c r="J255" s="503"/>
      <c r="K255" s="504"/>
      <c r="L255" s="505"/>
      <c r="M255" s="238"/>
      <c r="N255" s="23"/>
      <c r="O255" s="23"/>
      <c r="P255" s="23"/>
    </row>
    <row r="256" spans="2:16" ht="12.75" customHeight="1">
      <c r="B256" s="59"/>
      <c r="C256" s="59"/>
      <c r="F256" s="571" t="s">
        <v>254</v>
      </c>
      <c r="G256" s="572"/>
      <c r="H256" s="572"/>
      <c r="I256" s="573"/>
      <c r="J256" s="503"/>
      <c r="K256" s="504"/>
      <c r="L256" s="505"/>
      <c r="M256" s="238"/>
      <c r="N256" s="23"/>
      <c r="O256" s="23"/>
      <c r="P256" s="23"/>
    </row>
    <row r="257" spans="2:16" ht="12.75" customHeight="1">
      <c r="B257" s="59"/>
      <c r="C257" s="59"/>
      <c r="F257" s="571" t="s">
        <v>255</v>
      </c>
      <c r="G257" s="572"/>
      <c r="H257" s="572"/>
      <c r="I257" s="573"/>
      <c r="J257" s="503"/>
      <c r="K257" s="504"/>
      <c r="L257" s="505"/>
      <c r="M257" s="238"/>
      <c r="N257" s="23"/>
      <c r="O257" s="23"/>
      <c r="P257" s="23"/>
    </row>
    <row r="258" spans="2:16" ht="12.75" customHeight="1">
      <c r="B258" s="59"/>
      <c r="C258" s="59"/>
      <c r="F258" s="571" t="s">
        <v>256</v>
      </c>
      <c r="G258" s="572"/>
      <c r="H258" s="572"/>
      <c r="I258" s="573"/>
      <c r="J258" s="503"/>
      <c r="K258" s="504"/>
      <c r="L258" s="505"/>
      <c r="M258" s="238"/>
      <c r="N258" s="23"/>
      <c r="O258" s="23"/>
      <c r="P258" s="23"/>
    </row>
    <row r="259" spans="2:16" ht="12.75" customHeight="1">
      <c r="B259" s="59"/>
      <c r="C259" s="59"/>
      <c r="F259" s="571" t="s">
        <v>257</v>
      </c>
      <c r="G259" s="572"/>
      <c r="H259" s="572"/>
      <c r="I259" s="573"/>
      <c r="J259" s="503"/>
      <c r="K259" s="504"/>
      <c r="L259" s="505"/>
      <c r="M259" s="238"/>
      <c r="N259" s="23"/>
      <c r="O259" s="23"/>
      <c r="P259" s="23"/>
    </row>
    <row r="260" spans="2:16" ht="12.75" customHeight="1">
      <c r="B260" s="59"/>
      <c r="C260" s="59"/>
      <c r="F260" s="571" t="s">
        <v>258</v>
      </c>
      <c r="G260" s="572"/>
      <c r="H260" s="572"/>
      <c r="I260" s="573"/>
      <c r="J260" s="503"/>
      <c r="K260" s="504"/>
      <c r="L260" s="505"/>
      <c r="M260" s="238"/>
      <c r="N260" s="23"/>
      <c r="O260" s="23"/>
      <c r="P260" s="23"/>
    </row>
    <row r="261" spans="2:16" ht="12.75" customHeight="1">
      <c r="B261" s="59"/>
      <c r="C261" s="59"/>
      <c r="F261" s="571" t="s">
        <v>259</v>
      </c>
      <c r="G261" s="572"/>
      <c r="H261" s="572"/>
      <c r="I261" s="573"/>
      <c r="J261" s="503"/>
      <c r="K261" s="504"/>
      <c r="L261" s="505"/>
      <c r="M261" s="238"/>
      <c r="N261" s="23"/>
      <c r="O261" s="23"/>
      <c r="P261" s="23"/>
    </row>
    <row r="262" spans="2:16" ht="12.75" customHeight="1">
      <c r="B262" s="59"/>
      <c r="C262" s="59"/>
      <c r="F262" s="571" t="s">
        <v>260</v>
      </c>
      <c r="G262" s="572"/>
      <c r="H262" s="572"/>
      <c r="I262" s="573"/>
      <c r="J262" s="503"/>
      <c r="K262" s="504"/>
      <c r="L262" s="505"/>
      <c r="M262" s="238"/>
      <c r="N262" s="23"/>
      <c r="O262" s="23"/>
      <c r="P262" s="23"/>
    </row>
    <row r="263" spans="2:16" ht="12.75" customHeight="1">
      <c r="B263" s="59"/>
      <c r="C263" s="59"/>
      <c r="F263" s="571" t="s">
        <v>261</v>
      </c>
      <c r="G263" s="572"/>
      <c r="H263" s="572"/>
      <c r="I263" s="573"/>
      <c r="J263" s="503"/>
      <c r="K263" s="504"/>
      <c r="L263" s="505"/>
      <c r="M263" s="238"/>
      <c r="N263" s="23"/>
      <c r="O263" s="23"/>
      <c r="P263" s="23"/>
    </row>
    <row r="264" spans="2:16" ht="12.75" customHeight="1">
      <c r="B264" s="59"/>
      <c r="C264" s="59"/>
      <c r="F264" s="571" t="s">
        <v>262</v>
      </c>
      <c r="G264" s="572"/>
      <c r="H264" s="572"/>
      <c r="I264" s="573"/>
      <c r="J264" s="503"/>
      <c r="K264" s="504"/>
      <c r="L264" s="505"/>
      <c r="M264" s="238"/>
      <c r="N264" s="23"/>
      <c r="O264" s="23"/>
      <c r="P264" s="23"/>
    </row>
    <row r="265" spans="2:16" ht="12.75" customHeight="1">
      <c r="B265" s="59"/>
      <c r="C265" s="59"/>
      <c r="F265" s="571" t="s">
        <v>263</v>
      </c>
      <c r="G265" s="572"/>
      <c r="H265" s="572"/>
      <c r="I265" s="573"/>
      <c r="J265" s="503"/>
      <c r="K265" s="504"/>
      <c r="L265" s="505"/>
      <c r="M265" s="238"/>
      <c r="N265" s="23"/>
      <c r="O265" s="23"/>
      <c r="P265" s="23"/>
    </row>
    <row r="266" spans="2:16" ht="12.75" customHeight="1">
      <c r="B266" s="59"/>
      <c r="C266" s="59"/>
      <c r="F266" s="571" t="s">
        <v>264</v>
      </c>
      <c r="G266" s="572"/>
      <c r="H266" s="572"/>
      <c r="I266" s="573"/>
      <c r="J266" s="503"/>
      <c r="K266" s="504"/>
      <c r="L266" s="505"/>
      <c r="M266" s="238"/>
      <c r="N266" s="23"/>
      <c r="O266" s="23"/>
      <c r="P266" s="23"/>
    </row>
    <row r="267" spans="2:16" ht="12.75" customHeight="1">
      <c r="B267" s="59"/>
      <c r="C267" s="59"/>
      <c r="F267" s="571" t="s">
        <v>265</v>
      </c>
      <c r="G267" s="572"/>
      <c r="H267" s="572"/>
      <c r="I267" s="573"/>
      <c r="J267" s="503"/>
      <c r="K267" s="504"/>
      <c r="L267" s="505"/>
      <c r="M267" s="238"/>
      <c r="N267" s="23"/>
      <c r="O267" s="23"/>
      <c r="P267" s="23"/>
    </row>
    <row r="268" spans="2:16" ht="12.75" customHeight="1">
      <c r="B268" s="59"/>
      <c r="C268" s="59"/>
      <c r="F268" s="585" t="s">
        <v>266</v>
      </c>
      <c r="G268" s="586"/>
      <c r="H268" s="586"/>
      <c r="I268" s="587"/>
      <c r="J268" s="506"/>
      <c r="K268" s="507"/>
      <c r="L268" s="508"/>
      <c r="M268" s="238"/>
      <c r="N268" s="23"/>
      <c r="O268" s="23"/>
      <c r="P268" s="23"/>
    </row>
    <row r="269" spans="2:16" ht="12.75" customHeight="1">
      <c r="B269" s="59"/>
      <c r="C269" s="59"/>
      <c r="F269" s="29"/>
      <c r="G269" s="29"/>
      <c r="H269" s="29"/>
      <c r="I269" s="29"/>
      <c r="J269" s="224"/>
      <c r="K269" s="224"/>
      <c r="L269" s="224"/>
      <c r="M269" s="238"/>
      <c r="N269" s="23"/>
      <c r="O269" s="23"/>
      <c r="P269" s="23"/>
    </row>
    <row r="270" spans="2:16" ht="12.75" customHeight="1">
      <c r="B270" s="59"/>
      <c r="C270" s="59"/>
      <c r="F270" s="418" t="s">
        <v>267</v>
      </c>
      <c r="G270" s="414"/>
      <c r="H270" s="414"/>
      <c r="I270" s="415"/>
      <c r="J270" s="421">
        <f>SUM(J249:J268)</f>
        <v>0</v>
      </c>
      <c r="K270" s="421">
        <f>SUM(K249:K268)</f>
        <v>0</v>
      </c>
      <c r="L270" s="422">
        <f>SUM(L249:L268)</f>
        <v>0</v>
      </c>
      <c r="M270" s="238"/>
      <c r="N270" s="23"/>
      <c r="O270" s="23"/>
      <c r="P270" s="23"/>
    </row>
    <row r="271" spans="2:16" ht="12.75" customHeight="1">
      <c r="B271" s="59"/>
      <c r="C271" s="59"/>
      <c r="F271"/>
      <c r="G271"/>
      <c r="H271"/>
      <c r="I271"/>
      <c r="M271" s="238"/>
      <c r="N271" s="23"/>
      <c r="O271" s="23"/>
      <c r="P271" s="23"/>
    </row>
    <row r="272" spans="2:16" ht="12.75" customHeight="1">
      <c r="B272" s="59"/>
      <c r="C272" s="59"/>
      <c r="F272" s="653" t="s">
        <v>100</v>
      </c>
      <c r="G272" s="654"/>
      <c r="H272" s="654"/>
      <c r="I272" s="655"/>
      <c r="J272" s="489">
        <v>0</v>
      </c>
      <c r="K272" s="323">
        <f>+J278</f>
        <v>0</v>
      </c>
      <c r="L272" s="324">
        <f>+K278</f>
        <v>0</v>
      </c>
      <c r="M272" s="238"/>
      <c r="N272" s="23"/>
      <c r="O272" s="23"/>
      <c r="P272" s="23"/>
    </row>
    <row r="273" spans="2:16" ht="12.75" customHeight="1">
      <c r="B273" s="59"/>
      <c r="C273" s="59"/>
      <c r="F273" s="648" t="s">
        <v>238</v>
      </c>
      <c r="G273" s="649"/>
      <c r="H273" s="649"/>
      <c r="I273" s="650"/>
      <c r="J273" s="325"/>
      <c r="K273" s="484">
        <v>0</v>
      </c>
      <c r="L273" s="485">
        <v>0</v>
      </c>
      <c r="M273" s="238"/>
      <c r="N273" s="23"/>
      <c r="O273" s="23"/>
      <c r="P273" s="23"/>
    </row>
    <row r="274" spans="2:16" ht="12.75" customHeight="1">
      <c r="B274" s="59"/>
      <c r="C274" s="59"/>
      <c r="F274" s="645" t="s">
        <v>268</v>
      </c>
      <c r="G274" s="646"/>
      <c r="H274" s="646"/>
      <c r="I274" s="647"/>
      <c r="J274" s="378">
        <f>+J270</f>
        <v>0</v>
      </c>
      <c r="K274" s="378">
        <f>+K270</f>
        <v>0</v>
      </c>
      <c r="L274" s="509">
        <f>+L270</f>
        <v>0</v>
      </c>
      <c r="M274" s="238"/>
      <c r="N274" s="23"/>
      <c r="O274" s="23"/>
      <c r="P274" s="23"/>
    </row>
    <row r="275" spans="2:16" ht="12.75" customHeight="1">
      <c r="B275" s="59"/>
      <c r="C275" s="59"/>
      <c r="F275"/>
      <c r="G275"/>
      <c r="H275"/>
      <c r="I275"/>
      <c r="M275" s="238"/>
      <c r="N275" s="23"/>
      <c r="O275" s="23"/>
      <c r="P275" s="23"/>
    </row>
    <row r="276" spans="2:16" ht="12.75" customHeight="1">
      <c r="B276" s="59"/>
      <c r="C276" s="59"/>
      <c r="F276" s="413" t="s">
        <v>194</v>
      </c>
      <c r="G276" s="414"/>
      <c r="H276" s="414"/>
      <c r="I276" s="415"/>
      <c r="J276" s="419">
        <f>SUM(J272:J274)</f>
        <v>0</v>
      </c>
      <c r="K276" s="419">
        <f>SUM(K272:K274)</f>
        <v>0</v>
      </c>
      <c r="L276" s="420">
        <f>SUM(L272:L274)</f>
        <v>0</v>
      </c>
      <c r="M276" s="238"/>
      <c r="N276" s="23"/>
      <c r="O276" s="23"/>
      <c r="P276" s="23"/>
    </row>
    <row r="277" spans="2:16" ht="12.75" customHeight="1">
      <c r="B277" s="59"/>
      <c r="C277" s="59"/>
      <c r="F277"/>
      <c r="G277"/>
      <c r="H277"/>
      <c r="I277"/>
      <c r="M277" s="238"/>
      <c r="N277" s="23"/>
      <c r="O277" s="23"/>
      <c r="P277" s="23"/>
    </row>
    <row r="278" spans="2:16" ht="12.75" customHeight="1">
      <c r="B278" s="59"/>
      <c r="C278" s="59"/>
      <c r="F278" s="413" t="s">
        <v>197</v>
      </c>
      <c r="G278" s="414"/>
      <c r="H278" s="414"/>
      <c r="I278" s="415"/>
      <c r="J278" s="416"/>
      <c r="K278" s="416"/>
      <c r="L278" s="417"/>
      <c r="M278" s="238"/>
      <c r="N278" s="23"/>
      <c r="O278" s="23"/>
      <c r="P278" s="23"/>
    </row>
    <row r="279" spans="2:16" ht="12.75" customHeight="1">
      <c r="B279" s="59"/>
      <c r="C279" s="59"/>
      <c r="F279"/>
      <c r="G279"/>
      <c r="H279"/>
      <c r="I279"/>
      <c r="N279" s="23"/>
      <c r="O279" s="23"/>
      <c r="P279" s="23"/>
    </row>
    <row r="280" spans="2:16" ht="12.75" customHeight="1">
      <c r="B280" s="59"/>
      <c r="C280" s="59"/>
      <c r="F280" s="418" t="s">
        <v>196</v>
      </c>
      <c r="G280" s="414"/>
      <c r="H280" s="414"/>
      <c r="I280" s="415"/>
      <c r="J280" s="421">
        <f>+J276-J278</f>
        <v>0</v>
      </c>
      <c r="K280" s="421">
        <f>+K276-K278</f>
        <v>0</v>
      </c>
      <c r="L280" s="422">
        <f>+L276-L278</f>
        <v>0</v>
      </c>
      <c r="M280" s="238"/>
      <c r="N280" s="23"/>
      <c r="O280" s="23"/>
      <c r="P280" s="23"/>
    </row>
    <row r="281" spans="2:16" ht="12.75" customHeight="1">
      <c r="B281" s="59"/>
      <c r="C281" s="59"/>
      <c r="M281" s="238"/>
      <c r="N281" s="23"/>
      <c r="O281" s="23"/>
      <c r="P281" s="23"/>
    </row>
    <row r="282" spans="2:16" ht="12.75" customHeight="1">
      <c r="B282" s="59"/>
      <c r="C282" s="59"/>
      <c r="F282" s="642" t="s">
        <v>195</v>
      </c>
      <c r="G282" s="643"/>
      <c r="H282" s="643"/>
      <c r="I282" s="644"/>
      <c r="J282" s="421">
        <f>+J272-J278</f>
        <v>0</v>
      </c>
      <c r="K282" s="421">
        <f>+K272-K278</f>
        <v>0</v>
      </c>
      <c r="L282" s="422">
        <f>+L272-L278</f>
        <v>0</v>
      </c>
      <c r="M282" s="238"/>
      <c r="N282" s="23"/>
      <c r="O282" s="23"/>
      <c r="P282" s="23"/>
    </row>
    <row r="283" spans="2:16" ht="12.75" customHeight="1">
      <c r="B283" s="59"/>
      <c r="C283" s="59"/>
      <c r="F283" s="237"/>
      <c r="G283" s="321"/>
      <c r="H283" s="302"/>
      <c r="I283" s="1"/>
      <c r="J283" s="370"/>
      <c r="K283" s="370"/>
      <c r="L283" s="370"/>
      <c r="M283" s="238"/>
      <c r="N283" s="23"/>
      <c r="O283" s="23"/>
      <c r="P283" s="23"/>
    </row>
    <row r="284" spans="2:16" ht="12.75" customHeight="1">
      <c r="B284" s="59"/>
      <c r="C284" s="59"/>
      <c r="F284" s="600" t="s">
        <v>198</v>
      </c>
      <c r="G284" s="601"/>
      <c r="H284" s="601"/>
      <c r="I284" s="602"/>
      <c r="J284" s="327">
        <f>+J278</f>
        <v>0</v>
      </c>
      <c r="K284" s="327">
        <f>+K278</f>
        <v>0</v>
      </c>
      <c r="L284" s="327">
        <f>+L278</f>
        <v>0</v>
      </c>
      <c r="M284" s="238"/>
      <c r="N284" s="23"/>
      <c r="O284" s="23"/>
      <c r="P284" s="23"/>
    </row>
    <row r="285" spans="2:16" ht="12.75" customHeight="1" thickBot="1">
      <c r="B285" s="276"/>
      <c r="C285" s="276"/>
      <c r="D285" s="277"/>
      <c r="E285" s="277"/>
      <c r="F285" s="278"/>
      <c r="G285" s="279"/>
      <c r="H285" s="280"/>
      <c r="I285" s="281"/>
      <c r="J285" s="282"/>
      <c r="K285" s="283"/>
      <c r="L285" s="283"/>
      <c r="M285" s="283"/>
      <c r="N285" s="284"/>
      <c r="O285" s="284"/>
      <c r="P285" s="284"/>
    </row>
    <row r="286" spans="2:16" ht="12.75" customHeight="1" thickTop="1">
      <c r="B286" s="59"/>
      <c r="C286" s="59"/>
      <c r="F286" s="237"/>
      <c r="G286" s="208"/>
      <c r="H286" s="302"/>
      <c r="I286" s="1"/>
      <c r="J286" s="302"/>
      <c r="K286" s="1"/>
      <c r="L286" s="302"/>
      <c r="M286" s="238"/>
      <c r="N286" s="23"/>
      <c r="O286" s="23"/>
      <c r="P286" s="23"/>
    </row>
    <row r="287" spans="2:16" ht="12.75" customHeight="1">
      <c r="B287" s="59"/>
      <c r="C287" s="59"/>
      <c r="F287" s="237"/>
      <c r="G287" s="208"/>
      <c r="H287" s="302"/>
      <c r="I287" s="1"/>
      <c r="J287" s="302"/>
      <c r="K287" s="1"/>
      <c r="L287" s="302"/>
      <c r="M287" s="238"/>
      <c r="N287" s="23"/>
      <c r="O287" s="23"/>
      <c r="P287" s="23"/>
    </row>
    <row r="288" spans="2:16" ht="12.75" customHeight="1">
      <c r="B288" s="59"/>
      <c r="C288" s="59"/>
      <c r="F288" s="552" t="s">
        <v>101</v>
      </c>
      <c r="G288" s="553"/>
      <c r="H288" s="553"/>
      <c r="I288" s="553"/>
      <c r="J288" s="553"/>
      <c r="K288" s="553"/>
      <c r="L288" s="554"/>
      <c r="M288" s="238"/>
      <c r="N288" s="23"/>
      <c r="O288" s="23"/>
      <c r="P288" s="23"/>
    </row>
    <row r="289" spans="2:16" ht="24.95" customHeight="1">
      <c r="B289" s="59"/>
      <c r="C289" s="59"/>
      <c r="F289" s="328" t="s">
        <v>50</v>
      </c>
      <c r="G289" s="329" t="s">
        <v>99</v>
      </c>
      <c r="H289" s="559" t="s">
        <v>102</v>
      </c>
      <c r="I289" s="560"/>
      <c r="J289" s="329" t="str">
        <f>+IF(N21&lt;&gt;"",N21,"Enter Year 1 next to arrow")</f>
        <v>Enter Year 1 next to arrow</v>
      </c>
      <c r="K289" s="329" t="str">
        <f>+IF(ISTEXT(J29),"Enter Year 1 next to arrow",J29+1)</f>
        <v>Enter Year 1 next to arrow</v>
      </c>
      <c r="L289" s="330" t="str">
        <f>+IF(ISTEXT(J29),"Enter year 1 next to arrow",J29+2)</f>
        <v>Enter year 1 next to arrow</v>
      </c>
      <c r="M289" s="238"/>
      <c r="N289" s="23"/>
      <c r="O289" s="23"/>
      <c r="P289" s="23"/>
    </row>
    <row r="290" spans="2:16" ht="12.75" customHeight="1">
      <c r="B290" s="59"/>
      <c r="C290" s="59"/>
      <c r="F290"/>
      <c r="G290"/>
      <c r="H290"/>
      <c r="I290"/>
      <c r="M290" s="238"/>
      <c r="N290" s="23"/>
      <c r="O290" s="23"/>
      <c r="P290" s="23"/>
    </row>
    <row r="291" spans="2:16" ht="12.75" customHeight="1">
      <c r="B291" s="59"/>
      <c r="C291" s="59"/>
      <c r="F291" s="575" t="s">
        <v>106</v>
      </c>
      <c r="G291" s="331" t="s">
        <v>35</v>
      </c>
      <c r="H291" s="555" t="s">
        <v>29</v>
      </c>
      <c r="I291" s="556"/>
      <c r="J291" s="332"/>
      <c r="K291" s="332"/>
      <c r="L291" s="333"/>
      <c r="M291" s="238"/>
      <c r="N291" s="23"/>
      <c r="O291" s="23"/>
      <c r="P291" s="23"/>
    </row>
    <row r="292" spans="2:16" ht="12.75" customHeight="1">
      <c r="B292" s="59"/>
      <c r="C292" s="59"/>
      <c r="F292" s="576"/>
      <c r="G292" s="334" t="s">
        <v>34</v>
      </c>
      <c r="H292" s="557"/>
      <c r="I292" s="558"/>
      <c r="J292" s="218">
        <f>+$H292*J30</f>
        <v>0</v>
      </c>
      <c r="K292" s="218">
        <f>+$H292*K30</f>
        <v>0</v>
      </c>
      <c r="L292" s="335">
        <f>+$H292*L30</f>
        <v>0</v>
      </c>
      <c r="M292" s="238"/>
      <c r="N292" s="23"/>
      <c r="O292" s="23"/>
      <c r="P292" s="23"/>
    </row>
    <row r="293" spans="2:16" ht="12.75" customHeight="1">
      <c r="B293" s="59"/>
      <c r="C293" s="59"/>
      <c r="F293"/>
      <c r="G293" s="210"/>
      <c r="H293" s="211"/>
      <c r="I293" s="212"/>
      <c r="J293" s="213"/>
      <c r="K293" s="213"/>
      <c r="L293" s="214"/>
      <c r="M293" s="238"/>
      <c r="N293" s="23"/>
      <c r="O293" s="23"/>
      <c r="P293" s="23"/>
    </row>
    <row r="294" spans="2:16" ht="12.75" customHeight="1">
      <c r="B294" s="59"/>
      <c r="C294" s="59"/>
      <c r="F294" s="574" t="s">
        <v>103</v>
      </c>
      <c r="G294" s="574"/>
      <c r="H294" s="211"/>
      <c r="I294" s="212"/>
      <c r="J294" s="219">
        <f>+IF(J291&lt;&gt;"",J291,J292)</f>
        <v>0</v>
      </c>
      <c r="K294" s="220">
        <f>+IF(K291&lt;&gt;"",K291,K292)</f>
        <v>0</v>
      </c>
      <c r="L294" s="221">
        <f>+IF(L291&lt;&gt;"",L291,L292)</f>
        <v>0</v>
      </c>
      <c r="M294" s="238"/>
      <c r="N294" s="23"/>
      <c r="O294" s="23"/>
      <c r="P294" s="23"/>
    </row>
    <row r="295" spans="2:16" ht="12.75" customHeight="1">
      <c r="B295" s="59"/>
      <c r="C295" s="59"/>
      <c r="F295" s="237"/>
      <c r="G295" s="237"/>
      <c r="H295" s="211"/>
      <c r="I295" s="212"/>
      <c r="J295" s="213"/>
      <c r="K295" s="214"/>
      <c r="L295" s="214"/>
      <c r="M295" s="238"/>
      <c r="N295" s="23"/>
      <c r="O295" s="23"/>
      <c r="P295" s="23"/>
    </row>
    <row r="296" spans="2:16" ht="12.75" customHeight="1">
      <c r="B296" s="59"/>
      <c r="C296" s="59"/>
      <c r="F296" s="299" t="s">
        <v>222</v>
      </c>
      <c r="G296" s="451"/>
      <c r="H296" s="451"/>
      <c r="I296" s="451"/>
      <c r="J296" s="219">
        <f>-J294</f>
        <v>0</v>
      </c>
      <c r="K296" s="220">
        <f>-(K294-J294)</f>
        <v>0</v>
      </c>
      <c r="L296" s="221">
        <f>-(L294-K294)</f>
        <v>0</v>
      </c>
      <c r="M296" s="238"/>
      <c r="N296" s="23"/>
      <c r="O296" s="23"/>
      <c r="P296" s="23"/>
    </row>
    <row r="297" spans="2:16" ht="12.75" customHeight="1" thickBot="1">
      <c r="B297" s="276"/>
      <c r="C297" s="276"/>
      <c r="D297" s="277"/>
      <c r="E297" s="277"/>
      <c r="F297" s="278"/>
      <c r="G297" s="279"/>
      <c r="H297" s="280"/>
      <c r="I297" s="281"/>
      <c r="J297" s="282"/>
      <c r="K297" s="283"/>
      <c r="L297" s="283"/>
      <c r="M297" s="283"/>
      <c r="N297" s="284"/>
      <c r="O297" s="284"/>
      <c r="P297" s="284"/>
    </row>
    <row r="298" spans="2:16" ht="12.75" customHeight="1" thickTop="1">
      <c r="B298" s="28"/>
      <c r="C298" s="28"/>
      <c r="D298" s="30"/>
      <c r="E298" s="30"/>
      <c r="F298" s="222"/>
      <c r="G298" s="210"/>
      <c r="H298" s="211"/>
      <c r="I298" s="212"/>
      <c r="J298" s="213"/>
      <c r="K298" s="214"/>
      <c r="L298" s="214"/>
      <c r="M298" s="214"/>
      <c r="N298" s="245"/>
      <c r="O298" s="245"/>
      <c r="P298" s="245"/>
    </row>
    <row r="299" spans="2:16" ht="12.75" customHeight="1">
      <c r="B299" s="59"/>
      <c r="C299" s="59"/>
      <c r="F299" s="237"/>
      <c r="G299" s="208"/>
      <c r="H299" s="302"/>
      <c r="I299" s="1"/>
      <c r="J299" s="302"/>
      <c r="K299" s="1"/>
      <c r="L299" s="302"/>
      <c r="M299" s="238"/>
      <c r="N299" s="23"/>
      <c r="O299" s="23"/>
      <c r="P299" s="23"/>
    </row>
    <row r="300" spans="2:16" ht="12.75" customHeight="1">
      <c r="B300" s="59"/>
      <c r="C300" s="59"/>
      <c r="F300" s="582" t="s">
        <v>104</v>
      </c>
      <c r="G300" s="583"/>
      <c r="H300" s="583"/>
      <c r="I300" s="583"/>
      <c r="J300" s="583"/>
      <c r="K300" s="583"/>
      <c r="L300" s="584"/>
      <c r="M300" s="238"/>
      <c r="N300" s="23"/>
      <c r="O300" s="23"/>
      <c r="P300" s="23"/>
    </row>
    <row r="301" spans="2:16" ht="24.95" customHeight="1">
      <c r="B301" s="59"/>
      <c r="C301" s="59"/>
      <c r="F301" s="328" t="s">
        <v>50</v>
      </c>
      <c r="G301" s="329" t="s">
        <v>99</v>
      </c>
      <c r="H301" s="559" t="s">
        <v>243</v>
      </c>
      <c r="I301" s="560"/>
      <c r="J301" s="329" t="str">
        <f>+IF(N21&lt;&gt;"",N21,"Enter Year 1 next to arrow")</f>
        <v>Enter Year 1 next to arrow</v>
      </c>
      <c r="K301" s="329" t="str">
        <f>+IF(ISTEXT(J29),"Enter Year 1 next to arrow",J29+1)</f>
        <v>Enter Year 1 next to arrow</v>
      </c>
      <c r="L301" s="330" t="str">
        <f>+IF(ISTEXT(J29),"Enter year 1 next to arrow",J29+2)</f>
        <v>Enter year 1 next to arrow</v>
      </c>
      <c r="M301" s="238"/>
      <c r="N301" s="23"/>
      <c r="O301" s="23"/>
      <c r="P301" s="23"/>
    </row>
    <row r="302" spans="2:16" ht="12.75" customHeight="1">
      <c r="B302" s="59"/>
      <c r="C302" s="59"/>
      <c r="F302"/>
      <c r="G302"/>
      <c r="H302"/>
      <c r="I302"/>
      <c r="M302" s="238"/>
      <c r="N302" s="23"/>
      <c r="O302" s="23"/>
      <c r="P302" s="23"/>
    </row>
    <row r="303" spans="2:16" ht="12.75" customHeight="1">
      <c r="B303" s="59"/>
      <c r="C303" s="59"/>
      <c r="F303" s="575" t="s">
        <v>105</v>
      </c>
      <c r="G303" s="331" t="s">
        <v>35</v>
      </c>
      <c r="H303" s="555" t="s">
        <v>29</v>
      </c>
      <c r="I303" s="556"/>
      <c r="J303" s="332"/>
      <c r="K303" s="332"/>
      <c r="L303" s="333"/>
      <c r="M303" s="238"/>
      <c r="N303" s="23"/>
      <c r="O303" s="23"/>
      <c r="P303" s="23"/>
    </row>
    <row r="304" spans="2:16" ht="12.75" customHeight="1">
      <c r="B304" s="59"/>
      <c r="C304" s="59"/>
      <c r="F304" s="576"/>
      <c r="G304" s="334" t="s">
        <v>241</v>
      </c>
      <c r="H304" s="557"/>
      <c r="I304" s="558"/>
      <c r="J304" s="218">
        <f>+$H304*J270</f>
        <v>0</v>
      </c>
      <c r="K304" s="218">
        <f>+$H304*K270</f>
        <v>0</v>
      </c>
      <c r="L304" s="335">
        <f>+$H304*L270</f>
        <v>0</v>
      </c>
      <c r="M304" s="238"/>
      <c r="N304" s="23"/>
      <c r="O304" s="23"/>
      <c r="P304" s="23"/>
    </row>
    <row r="305" spans="2:16" ht="12.75" customHeight="1">
      <c r="B305" s="59"/>
      <c r="C305" s="59"/>
      <c r="F305"/>
      <c r="G305" s="210"/>
      <c r="H305" s="211"/>
      <c r="I305" s="212"/>
      <c r="J305" s="213"/>
      <c r="K305" s="213"/>
      <c r="L305" s="214"/>
      <c r="M305" s="238"/>
      <c r="N305" s="23"/>
      <c r="O305" s="23"/>
      <c r="P305" s="23"/>
    </row>
    <row r="306" spans="2:16" ht="12.75" customHeight="1">
      <c r="B306" s="59"/>
      <c r="C306" s="59"/>
      <c r="F306" s="574" t="s">
        <v>107</v>
      </c>
      <c r="G306" s="574"/>
      <c r="H306" s="211"/>
      <c r="I306" s="212"/>
      <c r="J306" s="219">
        <f>+IF(J303&lt;&gt;"",J303,J304)</f>
        <v>0</v>
      </c>
      <c r="K306" s="220">
        <f>+IF(K303&lt;&gt;"",K303,K304)</f>
        <v>0</v>
      </c>
      <c r="L306" s="221">
        <f>+IF(L303&lt;&gt;"",L303,L304)</f>
        <v>0</v>
      </c>
      <c r="M306" s="238"/>
      <c r="N306" s="23"/>
      <c r="O306" s="23"/>
      <c r="P306" s="23"/>
    </row>
    <row r="307" spans="2:16" ht="12.75" customHeight="1">
      <c r="B307" s="59"/>
      <c r="C307" s="59"/>
      <c r="F307" s="237"/>
      <c r="G307" s="237"/>
      <c r="H307" s="211"/>
      <c r="I307" s="212"/>
      <c r="J307" s="213"/>
      <c r="K307" s="214"/>
      <c r="L307" s="214"/>
      <c r="M307" s="238"/>
      <c r="N307" s="23"/>
      <c r="O307" s="23"/>
      <c r="P307" s="23"/>
    </row>
    <row r="308" spans="2:16" ht="12.75" customHeight="1">
      <c r="B308" s="59"/>
      <c r="C308" s="59"/>
      <c r="F308" s="299" t="s">
        <v>226</v>
      </c>
      <c r="G308" s="451"/>
      <c r="H308" s="451"/>
      <c r="I308" s="451"/>
      <c r="J308" s="219">
        <f>J306</f>
        <v>0</v>
      </c>
      <c r="K308" s="220">
        <f>(K306-J306)</f>
        <v>0</v>
      </c>
      <c r="L308" s="221">
        <f>(L306-K306)</f>
        <v>0</v>
      </c>
      <c r="M308" s="238"/>
      <c r="N308" s="23"/>
      <c r="O308" s="23"/>
      <c r="P308" s="23"/>
    </row>
    <row r="309" spans="2:16" ht="12.75" customHeight="1">
      <c r="B309" s="59"/>
      <c r="C309" s="59"/>
      <c r="F309" s="237"/>
      <c r="G309" s="208"/>
      <c r="H309" s="302"/>
      <c r="I309" s="1"/>
      <c r="J309" s="302"/>
      <c r="K309" s="1"/>
      <c r="L309" s="302"/>
      <c r="M309" s="238"/>
      <c r="N309" s="23"/>
      <c r="O309" s="23"/>
      <c r="P309" s="23"/>
    </row>
    <row r="310" spans="2:16" ht="12.75" customHeight="1" thickBot="1">
      <c r="B310" s="276"/>
      <c r="C310" s="276"/>
      <c r="D310" s="277"/>
      <c r="E310" s="277"/>
      <c r="F310" s="278"/>
      <c r="G310" s="279"/>
      <c r="H310" s="280"/>
      <c r="I310" s="281"/>
      <c r="J310" s="282"/>
      <c r="K310" s="283"/>
      <c r="L310" s="283"/>
      <c r="M310" s="283"/>
      <c r="N310" s="284"/>
      <c r="O310" s="284"/>
      <c r="P310" s="284"/>
    </row>
    <row r="311" spans="2:16" ht="12.75" customHeight="1" thickTop="1">
      <c r="B311" s="59"/>
      <c r="C311" s="59"/>
      <c r="F311" s="237"/>
      <c r="G311" s="208"/>
      <c r="H311" s="302"/>
      <c r="I311" s="1"/>
      <c r="J311" s="302"/>
      <c r="K311" s="1"/>
      <c r="L311" s="302"/>
      <c r="M311" s="238"/>
      <c r="N311" s="23"/>
      <c r="O311" s="23"/>
      <c r="P311" s="23"/>
    </row>
    <row r="312" spans="2:16" ht="12.75" customHeight="1">
      <c r="B312" s="59"/>
      <c r="C312" s="59"/>
      <c r="F312" s="237"/>
      <c r="G312" s="208"/>
      <c r="H312" s="302"/>
      <c r="I312" s="1"/>
      <c r="J312" s="302"/>
      <c r="K312" s="1"/>
      <c r="L312" s="302"/>
      <c r="M312" s="238"/>
      <c r="N312" s="23"/>
      <c r="O312" s="23"/>
      <c r="P312" s="23"/>
    </row>
    <row r="313" spans="2:16" ht="12.75" customHeight="1">
      <c r="B313" s="59"/>
      <c r="C313" s="59"/>
      <c r="F313" s="577" t="s">
        <v>223</v>
      </c>
      <c r="G313" s="578"/>
      <c r="H313" s="578"/>
      <c r="I313" s="578"/>
      <c r="J313" s="578"/>
      <c r="K313" s="578"/>
      <c r="L313" s="579"/>
      <c r="M313" s="238"/>
      <c r="N313" s="23"/>
      <c r="O313" s="23"/>
      <c r="P313" s="23"/>
    </row>
    <row r="314" spans="2:16" ht="31.5" customHeight="1">
      <c r="B314" s="59"/>
      <c r="C314" s="59"/>
      <c r="F314" s="343" t="s">
        <v>50</v>
      </c>
      <c r="G314" s="490"/>
      <c r="H314" s="490"/>
      <c r="I314" s="491"/>
      <c r="J314" s="329" t="str">
        <f>+IF(N21&lt;&gt;"",N21,"Enter Year 1 next to arrow")</f>
        <v>Enter Year 1 next to arrow</v>
      </c>
      <c r="K314" s="329" t="str">
        <f>+IF(ISTEXT(J29),"Enter Year 1 next to arrow",J29+1)</f>
        <v>Enter Year 1 next to arrow</v>
      </c>
      <c r="L314" s="330" t="str">
        <f>+IF(ISTEXT(J29),"Enter year 1 next to arrow",J29+2)</f>
        <v>Enter year 1 next to arrow</v>
      </c>
      <c r="M314" s="238"/>
      <c r="N314" s="23"/>
      <c r="O314" s="23"/>
      <c r="P314" s="23"/>
    </row>
    <row r="315" spans="2:16" ht="12.75" customHeight="1">
      <c r="B315" s="59"/>
      <c r="C315" s="59"/>
      <c r="F315"/>
      <c r="G315"/>
      <c r="H315"/>
      <c r="I315"/>
      <c r="M315" s="238"/>
      <c r="N315" s="23"/>
      <c r="O315" s="23"/>
      <c r="P315" s="23"/>
    </row>
    <row r="316" spans="2:16" ht="12.75" customHeight="1">
      <c r="B316" s="59"/>
      <c r="C316" s="59"/>
      <c r="F316" s="496" t="s">
        <v>242</v>
      </c>
      <c r="G316" s="494"/>
      <c r="H316" s="494"/>
      <c r="I316" s="495"/>
      <c r="J316" s="487">
        <v>0</v>
      </c>
      <c r="K316" s="487">
        <v>0</v>
      </c>
      <c r="L316" s="488">
        <v>0</v>
      </c>
      <c r="M316" s="238"/>
      <c r="N316" s="23"/>
      <c r="O316" s="23"/>
      <c r="P316" s="23"/>
    </row>
    <row r="317" spans="2:16" ht="12.75" customHeight="1">
      <c r="B317" s="59"/>
      <c r="C317" s="59"/>
      <c r="F317"/>
      <c r="G317" s="210"/>
      <c r="H317" s="211"/>
      <c r="I317" s="212"/>
      <c r="J317" s="213"/>
      <c r="K317" s="213"/>
      <c r="L317" s="214"/>
      <c r="M317" s="238"/>
      <c r="N317" s="23"/>
      <c r="O317" s="23"/>
      <c r="P317" s="23"/>
    </row>
    <row r="318" spans="2:16" ht="12.75" customHeight="1">
      <c r="B318" s="59"/>
      <c r="C318" s="59"/>
      <c r="F318" s="574" t="s">
        <v>224</v>
      </c>
      <c r="G318" s="574"/>
      <c r="H318" s="211"/>
      <c r="I318" s="212"/>
      <c r="J318" s="219">
        <f>+J316</f>
        <v>0</v>
      </c>
      <c r="K318" s="220">
        <f>+J318+K316</f>
        <v>0</v>
      </c>
      <c r="L318" s="221">
        <f>+K318+L316</f>
        <v>0</v>
      </c>
      <c r="M318" s="238"/>
      <c r="N318" s="23"/>
      <c r="O318" s="23"/>
      <c r="P318" s="23"/>
    </row>
    <row r="319" spans="2:16" ht="12.75" customHeight="1">
      <c r="B319" s="59"/>
      <c r="C319" s="59"/>
      <c r="F319" s="237"/>
      <c r="G319" s="208"/>
      <c r="H319" s="302"/>
      <c r="I319" s="1"/>
      <c r="J319" s="302"/>
      <c r="K319" s="1"/>
      <c r="L319" s="302"/>
      <c r="M319" s="238"/>
      <c r="N319" s="23"/>
      <c r="O319" s="23"/>
      <c r="P319" s="23"/>
    </row>
    <row r="320" spans="2:16" ht="12.75" customHeight="1">
      <c r="B320" s="59"/>
      <c r="C320" s="59"/>
      <c r="F320" s="299" t="s">
        <v>225</v>
      </c>
      <c r="G320" s="452"/>
      <c r="H320" s="302"/>
      <c r="I320" s="453"/>
      <c r="J320" s="219">
        <f>-J318</f>
        <v>0</v>
      </c>
      <c r="K320" s="220">
        <f>-(K318-J318)</f>
        <v>0</v>
      </c>
      <c r="L320" s="221">
        <f>-(L318-K318)</f>
        <v>0</v>
      </c>
      <c r="M320" s="238"/>
      <c r="N320" s="23"/>
      <c r="O320" s="23"/>
      <c r="P320" s="23"/>
    </row>
    <row r="321" spans="2:17" ht="12.75" customHeight="1">
      <c r="B321" s="59"/>
      <c r="C321" s="59"/>
      <c r="F321" s="237"/>
      <c r="G321" s="208"/>
      <c r="H321" s="302"/>
      <c r="I321" s="1"/>
      <c r="J321" s="302"/>
      <c r="K321" s="1"/>
      <c r="L321" s="302"/>
      <c r="M321" s="238"/>
      <c r="N321" s="23"/>
      <c r="O321" s="23"/>
      <c r="P321" s="23"/>
    </row>
    <row r="322" spans="2:17" ht="12.75" customHeight="1" thickBot="1">
      <c r="B322" s="59"/>
      <c r="C322" s="276"/>
      <c r="D322" s="276"/>
      <c r="E322" s="277"/>
      <c r="F322" s="277"/>
      <c r="G322" s="278"/>
      <c r="H322" s="279"/>
      <c r="I322" s="280"/>
      <c r="J322" s="281"/>
      <c r="K322" s="282"/>
      <c r="L322" s="283"/>
      <c r="M322" s="283"/>
      <c r="N322" s="283"/>
      <c r="O322" s="284"/>
      <c r="P322" s="284"/>
      <c r="Q322" s="284"/>
    </row>
    <row r="323" spans="2:17" ht="12.75" hidden="1" customHeight="1" outlineLevel="1" thickTop="1">
      <c r="B323" s="59"/>
      <c r="C323" s="59"/>
      <c r="F323" s="237"/>
      <c r="G323" s="208"/>
      <c r="H323" s="302"/>
      <c r="I323" s="1"/>
      <c r="J323" s="302"/>
      <c r="K323" s="1"/>
      <c r="L323" s="302"/>
      <c r="M323" s="238"/>
      <c r="N323" s="23"/>
      <c r="O323" s="23"/>
      <c r="P323" s="23"/>
    </row>
    <row r="324" spans="2:17" hidden="1" outlineLevel="1">
      <c r="B324" s="59"/>
      <c r="C324" s="59"/>
      <c r="F324" s="222"/>
      <c r="G324" s="210"/>
      <c r="H324" s="211"/>
      <c r="I324" s="212"/>
      <c r="J324" s="213"/>
      <c r="K324" s="214"/>
      <c r="L324" s="214"/>
      <c r="M324" s="214"/>
      <c r="N324" s="23"/>
      <c r="O324" s="23"/>
      <c r="P324" s="23"/>
    </row>
    <row r="325" spans="2:17" hidden="1" outlineLevel="1">
      <c r="B325" s="59"/>
      <c r="C325" s="59"/>
      <c r="F325" s="547" t="s">
        <v>108</v>
      </c>
      <c r="G325" s="548"/>
      <c r="H325" s="548"/>
      <c r="I325" s="548"/>
      <c r="J325" s="548"/>
      <c r="K325" s="548"/>
      <c r="L325" s="548"/>
      <c r="M325" s="548"/>
      <c r="N325" s="548"/>
      <c r="O325" s="548"/>
      <c r="P325" s="23"/>
    </row>
    <row r="326" spans="2:17" hidden="1" outlineLevel="1">
      <c r="B326" s="59"/>
      <c r="C326" s="59"/>
      <c r="F326" s="336"/>
      <c r="G326" s="336"/>
      <c r="I326" s="336"/>
      <c r="J326" s="544" t="s">
        <v>244</v>
      </c>
      <c r="K326" s="545"/>
      <c r="L326" s="546"/>
      <c r="M326" s="544" t="s">
        <v>119</v>
      </c>
      <c r="N326" s="545"/>
      <c r="O326" s="546"/>
      <c r="P326" s="23"/>
    </row>
    <row r="327" spans="2:17" ht="36" hidden="1" outlineLevel="1">
      <c r="B327" s="59"/>
      <c r="C327" s="59"/>
      <c r="F327" s="513" t="s">
        <v>50</v>
      </c>
      <c r="G327" s="514"/>
      <c r="H327" s="514"/>
      <c r="I327" s="478" t="s">
        <v>116</v>
      </c>
      <c r="J327" s="479" t="str">
        <f>+IF(N21&lt;&gt;"",N21,"Enter Year 1 next to arrow")</f>
        <v>Enter Year 1 next to arrow</v>
      </c>
      <c r="K327" s="246" t="str">
        <f>+IF(ISTEXT(J29),"Enter Year 1 next to arrow",J29+1)</f>
        <v>Enter Year 1 next to arrow</v>
      </c>
      <c r="L327" s="247" t="str">
        <f>+IF(ISTEXT(J29),"Enter year 1 next to arrow",J29+2)</f>
        <v>Enter year 1 next to arrow</v>
      </c>
      <c r="M327" s="441" t="str">
        <f>+J327</f>
        <v>Enter Year 1 next to arrow</v>
      </c>
      <c r="N327" s="246" t="str">
        <f>+K327</f>
        <v>Enter Year 1 next to arrow</v>
      </c>
      <c r="O327" s="247" t="str">
        <f>+L327</f>
        <v>Enter year 1 next to arrow</v>
      </c>
      <c r="P327" s="23"/>
    </row>
    <row r="328" spans="2:17" hidden="1" outlineLevel="1">
      <c r="B328" s="59"/>
      <c r="C328" s="59"/>
      <c r="F328" s="588" t="s">
        <v>234</v>
      </c>
      <c r="G328" s="589"/>
      <c r="H328" s="590"/>
      <c r="I328" s="510" t="s">
        <v>117</v>
      </c>
      <c r="J328" s="481">
        <v>0</v>
      </c>
      <c r="K328" s="469">
        <f>+M360</f>
        <v>0</v>
      </c>
      <c r="L328" s="475">
        <f>+N360</f>
        <v>0</v>
      </c>
      <c r="M328" s="472">
        <f t="shared" ref="M328:M358" si="9">+IF($I328="add",+J328,IF($I328="subtract",-J328,0))</f>
        <v>0</v>
      </c>
      <c r="N328" s="467">
        <f t="shared" ref="N328:N358" si="10">+IF($I328="add",+K328,IF($I328="subtract",-K328,0))</f>
        <v>0</v>
      </c>
      <c r="O328" s="468">
        <f t="shared" ref="O328:O358" si="11">+IF($I328="add",+L328,IF($I328="subtract",-L328,0))</f>
        <v>0</v>
      </c>
      <c r="P328" s="23"/>
    </row>
    <row r="329" spans="2:17" hidden="1" outlineLevel="1">
      <c r="B329" s="59"/>
      <c r="C329" s="59"/>
      <c r="F329" s="549" t="s">
        <v>231</v>
      </c>
      <c r="G329" s="550"/>
      <c r="H329" s="551"/>
      <c r="I329" s="510" t="s">
        <v>117</v>
      </c>
      <c r="J329" s="480">
        <f>+J131</f>
        <v>0</v>
      </c>
      <c r="K329" s="469">
        <f>+K131</f>
        <v>0</v>
      </c>
      <c r="L329" s="475">
        <f>+L131</f>
        <v>0</v>
      </c>
      <c r="M329" s="472">
        <f t="shared" si="9"/>
        <v>0</v>
      </c>
      <c r="N329" s="467">
        <f t="shared" si="10"/>
        <v>0</v>
      </c>
      <c r="O329" s="468">
        <f t="shared" si="11"/>
        <v>0</v>
      </c>
      <c r="P329" s="23"/>
    </row>
    <row r="330" spans="2:17" hidden="1" outlineLevel="1">
      <c r="B330" s="59"/>
      <c r="C330" s="59"/>
      <c r="F330" s="549" t="s">
        <v>232</v>
      </c>
      <c r="G330" s="550"/>
      <c r="H330" s="551"/>
      <c r="I330" s="510" t="s">
        <v>117</v>
      </c>
      <c r="J330" s="480">
        <f>+K206</f>
        <v>0</v>
      </c>
      <c r="K330" s="469">
        <v>0</v>
      </c>
      <c r="L330" s="475">
        <v>0</v>
      </c>
      <c r="M330" s="472">
        <f t="shared" si="9"/>
        <v>0</v>
      </c>
      <c r="N330" s="467">
        <f t="shared" si="10"/>
        <v>0</v>
      </c>
      <c r="O330" s="468">
        <f t="shared" si="11"/>
        <v>0</v>
      </c>
      <c r="P330" s="23"/>
    </row>
    <row r="331" spans="2:17" hidden="1" outlineLevel="1">
      <c r="B331" s="59"/>
      <c r="C331" s="59"/>
      <c r="F331" s="549" t="s">
        <v>109</v>
      </c>
      <c r="G331" s="550"/>
      <c r="H331" s="551"/>
      <c r="I331" s="510" t="s">
        <v>117</v>
      </c>
      <c r="J331" s="481">
        <f>+J30</f>
        <v>0</v>
      </c>
      <c r="K331" s="469">
        <f>+K30</f>
        <v>0</v>
      </c>
      <c r="L331" s="475">
        <f>+L30</f>
        <v>0</v>
      </c>
      <c r="M331" s="472">
        <f t="shared" si="9"/>
        <v>0</v>
      </c>
      <c r="N331" s="467">
        <f t="shared" si="10"/>
        <v>0</v>
      </c>
      <c r="O331" s="468">
        <f t="shared" si="11"/>
        <v>0</v>
      </c>
      <c r="P331" s="23"/>
    </row>
    <row r="332" spans="2:17" hidden="1" outlineLevel="1">
      <c r="B332" s="59"/>
      <c r="C332" s="59"/>
      <c r="F332" s="549" t="s">
        <v>121</v>
      </c>
      <c r="G332" s="550"/>
      <c r="H332" s="551"/>
      <c r="I332" s="511" t="s">
        <v>118</v>
      </c>
      <c r="J332" s="482">
        <f>+J294</f>
        <v>0</v>
      </c>
      <c r="K332" s="454">
        <f>+K294</f>
        <v>0</v>
      </c>
      <c r="L332" s="476">
        <f>+L294</f>
        <v>0</v>
      </c>
      <c r="M332" s="473">
        <f t="shared" si="9"/>
        <v>0</v>
      </c>
      <c r="N332" s="350">
        <f t="shared" si="10"/>
        <v>0</v>
      </c>
      <c r="O332" s="351">
        <f t="shared" si="11"/>
        <v>0</v>
      </c>
      <c r="P332" s="23"/>
    </row>
    <row r="333" spans="2:17" hidden="1" outlineLevel="1">
      <c r="B333" s="59"/>
      <c r="C333" s="59"/>
      <c r="F333" s="549" t="s">
        <v>237</v>
      </c>
      <c r="G333" s="550"/>
      <c r="H333" s="551"/>
      <c r="I333" s="511" t="s">
        <v>118</v>
      </c>
      <c r="J333" s="482">
        <f>+J270</f>
        <v>0</v>
      </c>
      <c r="K333" s="454">
        <f>+K270</f>
        <v>0</v>
      </c>
      <c r="L333" s="476">
        <f>+L270</f>
        <v>0</v>
      </c>
      <c r="M333" s="473">
        <f t="shared" si="9"/>
        <v>0</v>
      </c>
      <c r="N333" s="350">
        <f t="shared" si="10"/>
        <v>0</v>
      </c>
      <c r="O333" s="351">
        <f t="shared" si="11"/>
        <v>0</v>
      </c>
      <c r="P333" s="23"/>
    </row>
    <row r="334" spans="2:17" hidden="1" outlineLevel="1">
      <c r="B334" s="59"/>
      <c r="C334" s="59"/>
      <c r="F334" s="549" t="s">
        <v>122</v>
      </c>
      <c r="G334" s="550"/>
      <c r="H334" s="551"/>
      <c r="I334" s="511" t="s">
        <v>117</v>
      </c>
      <c r="J334" s="482">
        <f>+J306</f>
        <v>0</v>
      </c>
      <c r="K334" s="454">
        <f>+K306</f>
        <v>0</v>
      </c>
      <c r="L334" s="476">
        <f>+L306</f>
        <v>0</v>
      </c>
      <c r="M334" s="473">
        <f t="shared" si="9"/>
        <v>0</v>
      </c>
      <c r="N334" s="350">
        <f t="shared" si="10"/>
        <v>0</v>
      </c>
      <c r="O334" s="351">
        <f t="shared" si="11"/>
        <v>0</v>
      </c>
      <c r="P334" s="23"/>
    </row>
    <row r="335" spans="2:17" hidden="1" outlineLevel="1">
      <c r="B335" s="59"/>
      <c r="C335" s="59"/>
      <c r="F335" s="549" t="s">
        <v>227</v>
      </c>
      <c r="G335" s="550"/>
      <c r="H335" s="551"/>
      <c r="I335" s="511" t="s">
        <v>118</v>
      </c>
      <c r="J335" s="482">
        <f>+J273</f>
        <v>0</v>
      </c>
      <c r="K335" s="454">
        <f>+K273</f>
        <v>0</v>
      </c>
      <c r="L335" s="476">
        <f>+L273</f>
        <v>0</v>
      </c>
      <c r="M335" s="473">
        <f t="shared" si="9"/>
        <v>0</v>
      </c>
      <c r="N335" s="350">
        <f t="shared" si="10"/>
        <v>0</v>
      </c>
      <c r="O335" s="351">
        <f t="shared" si="11"/>
        <v>0</v>
      </c>
      <c r="P335" s="23"/>
    </row>
    <row r="336" spans="2:17" hidden="1" outlineLevel="1">
      <c r="B336" s="59"/>
      <c r="C336" s="59"/>
      <c r="F336" s="549" t="s">
        <v>228</v>
      </c>
      <c r="G336" s="550"/>
      <c r="H336" s="551"/>
      <c r="I336" s="511" t="s">
        <v>118</v>
      </c>
      <c r="J336" s="482">
        <f>+H222</f>
        <v>0</v>
      </c>
      <c r="K336" s="454">
        <f>+I222</f>
        <v>0</v>
      </c>
      <c r="L336" s="476">
        <f>+J222</f>
        <v>0</v>
      </c>
      <c r="M336" s="473">
        <f t="shared" si="9"/>
        <v>0</v>
      </c>
      <c r="N336" s="350">
        <f t="shared" si="10"/>
        <v>0</v>
      </c>
      <c r="O336" s="351">
        <f t="shared" si="11"/>
        <v>0</v>
      </c>
      <c r="P336" s="486"/>
    </row>
    <row r="337" spans="2:16" hidden="1" outlineLevel="1">
      <c r="B337" s="59"/>
      <c r="C337" s="59"/>
      <c r="F337" s="549" t="s">
        <v>115</v>
      </c>
      <c r="G337" s="550"/>
      <c r="H337" s="551"/>
      <c r="I337" s="511" t="s">
        <v>118</v>
      </c>
      <c r="J337" s="482">
        <f>+J316</f>
        <v>0</v>
      </c>
      <c r="K337" s="454">
        <f>+K316</f>
        <v>0</v>
      </c>
      <c r="L337" s="476">
        <f>+L316</f>
        <v>0</v>
      </c>
      <c r="M337" s="473">
        <f t="shared" si="9"/>
        <v>0</v>
      </c>
      <c r="N337" s="350">
        <f t="shared" si="10"/>
        <v>0</v>
      </c>
      <c r="O337" s="351">
        <f t="shared" si="11"/>
        <v>0</v>
      </c>
      <c r="P337" s="23"/>
    </row>
    <row r="338" spans="2:16" hidden="1" outlineLevel="1">
      <c r="B338" s="59"/>
      <c r="C338" s="59"/>
      <c r="F338" s="549" t="s">
        <v>110</v>
      </c>
      <c r="G338" s="550"/>
      <c r="H338" s="551"/>
      <c r="I338" s="511" t="s">
        <v>118</v>
      </c>
      <c r="J338" s="482">
        <f>+'Input - Annual P&amp;L'!J94</f>
        <v>0</v>
      </c>
      <c r="K338" s="454">
        <f>+'Input - Annual P&amp;L'!K94</f>
        <v>0</v>
      </c>
      <c r="L338" s="476">
        <f>+'Input - Annual P&amp;L'!L94</f>
        <v>0</v>
      </c>
      <c r="M338" s="473">
        <f t="shared" si="9"/>
        <v>0</v>
      </c>
      <c r="N338" s="350">
        <f t="shared" si="10"/>
        <v>0</v>
      </c>
      <c r="O338" s="351">
        <f t="shared" si="11"/>
        <v>0</v>
      </c>
      <c r="P338" s="23"/>
    </row>
    <row r="339" spans="2:16" hidden="1" outlineLevel="1">
      <c r="B339" s="59"/>
      <c r="C339" s="59"/>
      <c r="F339" s="549" t="s">
        <v>111</v>
      </c>
      <c r="G339" s="550"/>
      <c r="H339" s="551"/>
      <c r="I339" s="511" t="s">
        <v>118</v>
      </c>
      <c r="J339" s="482">
        <f>+'Input - Annual P&amp;L'!M98</f>
        <v>0</v>
      </c>
      <c r="K339" s="454">
        <f>+'Input - Annual P&amp;L'!N98</f>
        <v>0</v>
      </c>
      <c r="L339" s="476">
        <f>+'Input - Annual P&amp;L'!O98</f>
        <v>0</v>
      </c>
      <c r="M339" s="473">
        <f t="shared" si="9"/>
        <v>0</v>
      </c>
      <c r="N339" s="350">
        <f t="shared" si="10"/>
        <v>0</v>
      </c>
      <c r="O339" s="351">
        <f t="shared" si="11"/>
        <v>0</v>
      </c>
      <c r="P339" s="23"/>
    </row>
    <row r="340" spans="2:16" hidden="1" outlineLevel="1">
      <c r="B340" s="59"/>
      <c r="C340" s="59"/>
      <c r="F340" s="549" t="s">
        <v>21</v>
      </c>
      <c r="G340" s="550"/>
      <c r="H340" s="551"/>
      <c r="I340" s="511" t="s">
        <v>118</v>
      </c>
      <c r="J340" s="482">
        <f>+'Input - Annual P&amp;L'!M100</f>
        <v>0</v>
      </c>
      <c r="K340" s="454">
        <f>+'Input - Annual P&amp;L'!N100</f>
        <v>0</v>
      </c>
      <c r="L340" s="476">
        <f>+'Input - Annual P&amp;L'!O100</f>
        <v>0</v>
      </c>
      <c r="M340" s="473">
        <f t="shared" si="9"/>
        <v>0</v>
      </c>
      <c r="N340" s="350">
        <f t="shared" si="10"/>
        <v>0</v>
      </c>
      <c r="O340" s="351">
        <f t="shared" si="11"/>
        <v>0</v>
      </c>
      <c r="P340" s="486"/>
    </row>
    <row r="341" spans="2:16" hidden="1" outlineLevel="1">
      <c r="B341" s="59"/>
      <c r="C341" s="59"/>
      <c r="F341" s="549" t="s">
        <v>112</v>
      </c>
      <c r="G341" s="550"/>
      <c r="H341" s="551"/>
      <c r="I341" s="511" t="s">
        <v>118</v>
      </c>
      <c r="J341" s="482">
        <f>+K203</f>
        <v>0</v>
      </c>
      <c r="K341" s="454">
        <f>+L203</f>
        <v>0</v>
      </c>
      <c r="L341" s="476">
        <f>+M203</f>
        <v>0</v>
      </c>
      <c r="M341" s="473">
        <f t="shared" si="9"/>
        <v>0</v>
      </c>
      <c r="N341" s="350">
        <f t="shared" si="10"/>
        <v>0</v>
      </c>
      <c r="O341" s="351">
        <f t="shared" si="11"/>
        <v>0</v>
      </c>
      <c r="P341" s="23"/>
    </row>
    <row r="342" spans="2:16" hidden="1" outlineLevel="1">
      <c r="B342" s="59"/>
      <c r="C342" s="59"/>
      <c r="F342" s="549" t="s">
        <v>229</v>
      </c>
      <c r="G342" s="550"/>
      <c r="H342" s="551"/>
      <c r="I342" s="511" t="s">
        <v>117</v>
      </c>
      <c r="J342" s="482">
        <f>+H238</f>
        <v>0</v>
      </c>
      <c r="K342" s="454">
        <f>+I238</f>
        <v>0</v>
      </c>
      <c r="L342" s="476">
        <f>+J238</f>
        <v>0</v>
      </c>
      <c r="M342" s="473">
        <f t="shared" si="9"/>
        <v>0</v>
      </c>
      <c r="N342" s="350">
        <f t="shared" si="10"/>
        <v>0</v>
      </c>
      <c r="O342" s="351">
        <f t="shared" si="11"/>
        <v>0</v>
      </c>
      <c r="P342" s="486"/>
    </row>
    <row r="343" spans="2:16" hidden="1" outlineLevel="1">
      <c r="B343" s="59"/>
      <c r="C343" s="59"/>
      <c r="F343" s="549" t="s">
        <v>113</v>
      </c>
      <c r="G343" s="550"/>
      <c r="H343" s="551"/>
      <c r="I343" s="511" t="s">
        <v>117</v>
      </c>
      <c r="J343" s="482">
        <v>0</v>
      </c>
      <c r="K343" s="454">
        <f>+J294</f>
        <v>0</v>
      </c>
      <c r="L343" s="476">
        <f>+K294</f>
        <v>0</v>
      </c>
      <c r="M343" s="473">
        <f t="shared" si="9"/>
        <v>0</v>
      </c>
      <c r="N343" s="350">
        <f t="shared" si="10"/>
        <v>0</v>
      </c>
      <c r="O343" s="351">
        <f t="shared" si="11"/>
        <v>0</v>
      </c>
      <c r="P343" s="64"/>
    </row>
    <row r="344" spans="2:16" hidden="1" outlineLevel="1">
      <c r="B344" s="59"/>
      <c r="C344" s="59"/>
      <c r="F344" s="549" t="s">
        <v>114</v>
      </c>
      <c r="G344" s="550"/>
      <c r="H344" s="551"/>
      <c r="I344" s="511" t="s">
        <v>118</v>
      </c>
      <c r="J344" s="482">
        <v>0</v>
      </c>
      <c r="K344" s="454">
        <f>+J306</f>
        <v>0</v>
      </c>
      <c r="L344" s="476">
        <f>+K306</f>
        <v>0</v>
      </c>
      <c r="M344" s="473">
        <f t="shared" si="9"/>
        <v>0</v>
      </c>
      <c r="N344" s="350">
        <f t="shared" si="10"/>
        <v>0</v>
      </c>
      <c r="O344" s="351">
        <f t="shared" si="11"/>
        <v>0</v>
      </c>
      <c r="P344" s="486"/>
    </row>
    <row r="345" spans="2:16" hidden="1" outlineLevel="1">
      <c r="B345" s="59"/>
      <c r="C345" s="59"/>
      <c r="F345" s="549"/>
      <c r="G345" s="550"/>
      <c r="H345" s="551"/>
      <c r="I345" s="511"/>
      <c r="J345" s="482">
        <v>0</v>
      </c>
      <c r="K345" s="454">
        <v>0</v>
      </c>
      <c r="L345" s="476">
        <v>0</v>
      </c>
      <c r="M345" s="473">
        <f t="shared" si="9"/>
        <v>0</v>
      </c>
      <c r="N345" s="350">
        <f t="shared" si="10"/>
        <v>0</v>
      </c>
      <c r="O345" s="351">
        <f t="shared" si="11"/>
        <v>0</v>
      </c>
      <c r="P345" s="64"/>
    </row>
    <row r="346" spans="2:16" hidden="1" outlineLevel="1">
      <c r="B346" s="59"/>
      <c r="C346" s="59"/>
      <c r="F346" s="549"/>
      <c r="G346" s="550"/>
      <c r="H346" s="551"/>
      <c r="I346" s="511"/>
      <c r="J346" s="482">
        <v>0</v>
      </c>
      <c r="K346" s="454">
        <v>0</v>
      </c>
      <c r="L346" s="476">
        <v>0</v>
      </c>
      <c r="M346" s="473">
        <f t="shared" si="9"/>
        <v>0</v>
      </c>
      <c r="N346" s="350">
        <f t="shared" si="10"/>
        <v>0</v>
      </c>
      <c r="O346" s="351">
        <f t="shared" si="11"/>
        <v>0</v>
      </c>
      <c r="P346" s="64"/>
    </row>
    <row r="347" spans="2:16" hidden="1" outlineLevel="1">
      <c r="B347" s="59"/>
      <c r="C347" s="59"/>
      <c r="F347" s="549"/>
      <c r="G347" s="550"/>
      <c r="H347" s="551"/>
      <c r="I347" s="511"/>
      <c r="J347" s="482">
        <v>0</v>
      </c>
      <c r="K347" s="454">
        <v>0</v>
      </c>
      <c r="L347" s="476">
        <v>0</v>
      </c>
      <c r="M347" s="473">
        <f t="shared" si="9"/>
        <v>0</v>
      </c>
      <c r="N347" s="350">
        <f t="shared" si="10"/>
        <v>0</v>
      </c>
      <c r="O347" s="351">
        <f t="shared" si="11"/>
        <v>0</v>
      </c>
      <c r="P347" s="122"/>
    </row>
    <row r="348" spans="2:16" hidden="1" outlineLevel="1">
      <c r="B348" s="59"/>
      <c r="C348" s="59"/>
      <c r="F348" s="549"/>
      <c r="G348" s="550"/>
      <c r="H348" s="551"/>
      <c r="I348" s="511"/>
      <c r="J348" s="482">
        <v>0</v>
      </c>
      <c r="K348" s="454">
        <v>0</v>
      </c>
      <c r="L348" s="476">
        <v>0</v>
      </c>
      <c r="M348" s="473">
        <f t="shared" si="9"/>
        <v>0</v>
      </c>
      <c r="N348" s="350">
        <f t="shared" si="10"/>
        <v>0</v>
      </c>
      <c r="O348" s="351">
        <f t="shared" si="11"/>
        <v>0</v>
      </c>
      <c r="P348" s="64"/>
    </row>
    <row r="349" spans="2:16" hidden="1" outlineLevel="1">
      <c r="B349" s="59"/>
      <c r="C349" s="59"/>
      <c r="F349" s="549"/>
      <c r="G349" s="550"/>
      <c r="H349" s="551"/>
      <c r="I349" s="511"/>
      <c r="J349" s="482">
        <v>0</v>
      </c>
      <c r="K349" s="454">
        <v>0</v>
      </c>
      <c r="L349" s="476">
        <v>0</v>
      </c>
      <c r="M349" s="473">
        <f t="shared" si="9"/>
        <v>0</v>
      </c>
      <c r="N349" s="350">
        <f t="shared" si="10"/>
        <v>0</v>
      </c>
      <c r="O349" s="351">
        <f t="shared" si="11"/>
        <v>0</v>
      </c>
      <c r="P349" s="23"/>
    </row>
    <row r="350" spans="2:16" hidden="1" outlineLevel="1">
      <c r="B350" s="59"/>
      <c r="C350" s="59"/>
      <c r="F350" s="549"/>
      <c r="G350" s="550"/>
      <c r="H350" s="551"/>
      <c r="I350" s="511"/>
      <c r="J350" s="482">
        <v>0</v>
      </c>
      <c r="K350" s="454">
        <v>0</v>
      </c>
      <c r="L350" s="476">
        <v>0</v>
      </c>
      <c r="M350" s="473">
        <f t="shared" si="9"/>
        <v>0</v>
      </c>
      <c r="N350" s="350">
        <f t="shared" si="10"/>
        <v>0</v>
      </c>
      <c r="O350" s="351">
        <f t="shared" si="11"/>
        <v>0</v>
      </c>
      <c r="P350" s="23"/>
    </row>
    <row r="351" spans="2:16" hidden="1" outlineLevel="1">
      <c r="B351" s="59"/>
      <c r="C351" s="59"/>
      <c r="F351" s="549"/>
      <c r="G351" s="550"/>
      <c r="H351" s="551"/>
      <c r="I351" s="511"/>
      <c r="J351" s="482">
        <v>0</v>
      </c>
      <c r="K351" s="454">
        <v>0</v>
      </c>
      <c r="L351" s="476">
        <v>0</v>
      </c>
      <c r="M351" s="473">
        <f t="shared" si="9"/>
        <v>0</v>
      </c>
      <c r="N351" s="350">
        <f t="shared" si="10"/>
        <v>0</v>
      </c>
      <c r="O351" s="351">
        <f t="shared" si="11"/>
        <v>0</v>
      </c>
      <c r="P351" s="23"/>
    </row>
    <row r="352" spans="2:16" hidden="1" outlineLevel="1">
      <c r="B352" s="59"/>
      <c r="C352" s="59"/>
      <c r="F352" s="549"/>
      <c r="G352" s="550"/>
      <c r="H352" s="551"/>
      <c r="I352" s="511"/>
      <c r="J352" s="482">
        <v>0</v>
      </c>
      <c r="K352" s="454">
        <v>0</v>
      </c>
      <c r="L352" s="476">
        <v>0</v>
      </c>
      <c r="M352" s="473">
        <f t="shared" si="9"/>
        <v>0</v>
      </c>
      <c r="N352" s="350">
        <f t="shared" si="10"/>
        <v>0</v>
      </c>
      <c r="O352" s="351">
        <f t="shared" si="11"/>
        <v>0</v>
      </c>
      <c r="P352" s="23"/>
    </row>
    <row r="353" spans="2:17" hidden="1" outlineLevel="1">
      <c r="B353" s="59"/>
      <c r="C353" s="59"/>
      <c r="F353" s="549"/>
      <c r="G353" s="550"/>
      <c r="H353" s="551"/>
      <c r="I353" s="511"/>
      <c r="J353" s="482">
        <v>0</v>
      </c>
      <c r="K353" s="454">
        <v>0</v>
      </c>
      <c r="L353" s="476">
        <v>0</v>
      </c>
      <c r="M353" s="473">
        <f t="shared" si="9"/>
        <v>0</v>
      </c>
      <c r="N353" s="350">
        <f t="shared" si="10"/>
        <v>0</v>
      </c>
      <c r="O353" s="351">
        <f t="shared" si="11"/>
        <v>0</v>
      </c>
      <c r="P353" s="23"/>
    </row>
    <row r="354" spans="2:17" hidden="1" outlineLevel="1">
      <c r="B354" s="59"/>
      <c r="C354" s="59"/>
      <c r="F354" s="549"/>
      <c r="G354" s="550"/>
      <c r="H354" s="551"/>
      <c r="I354" s="511"/>
      <c r="J354" s="482">
        <v>0</v>
      </c>
      <c r="K354" s="454">
        <v>0</v>
      </c>
      <c r="L354" s="476">
        <v>0</v>
      </c>
      <c r="M354" s="473">
        <f t="shared" si="9"/>
        <v>0</v>
      </c>
      <c r="N354" s="350">
        <f t="shared" si="10"/>
        <v>0</v>
      </c>
      <c r="O354" s="351">
        <f t="shared" si="11"/>
        <v>0</v>
      </c>
      <c r="P354" s="23"/>
    </row>
    <row r="355" spans="2:17" hidden="1" outlineLevel="1">
      <c r="B355" s="59"/>
      <c r="C355" s="59"/>
      <c r="F355" s="549"/>
      <c r="G355" s="550"/>
      <c r="H355" s="551"/>
      <c r="I355" s="511"/>
      <c r="J355" s="482">
        <v>0</v>
      </c>
      <c r="K355" s="454">
        <v>0</v>
      </c>
      <c r="L355" s="476">
        <v>0</v>
      </c>
      <c r="M355" s="473">
        <f t="shared" si="9"/>
        <v>0</v>
      </c>
      <c r="N355" s="350">
        <f t="shared" si="10"/>
        <v>0</v>
      </c>
      <c r="O355" s="351">
        <f t="shared" si="11"/>
        <v>0</v>
      </c>
      <c r="P355" s="23"/>
    </row>
    <row r="356" spans="2:17" hidden="1" outlineLevel="1">
      <c r="B356" s="59"/>
      <c r="C356" s="59"/>
      <c r="F356" s="549"/>
      <c r="G356" s="550"/>
      <c r="H356" s="551"/>
      <c r="I356" s="511"/>
      <c r="J356" s="482">
        <v>0</v>
      </c>
      <c r="K356" s="454">
        <v>0</v>
      </c>
      <c r="L356" s="476">
        <v>0</v>
      </c>
      <c r="M356" s="473">
        <f t="shared" si="9"/>
        <v>0</v>
      </c>
      <c r="N356" s="350">
        <f t="shared" si="10"/>
        <v>0</v>
      </c>
      <c r="O356" s="351">
        <f t="shared" si="11"/>
        <v>0</v>
      </c>
      <c r="P356" s="23"/>
    </row>
    <row r="357" spans="2:17" hidden="1" outlineLevel="1">
      <c r="B357" s="59"/>
      <c r="C357" s="59"/>
      <c r="F357" s="549"/>
      <c r="G357" s="550"/>
      <c r="H357" s="551"/>
      <c r="I357" s="511"/>
      <c r="J357" s="482">
        <v>0</v>
      </c>
      <c r="K357" s="454">
        <v>0</v>
      </c>
      <c r="L357" s="476">
        <v>0</v>
      </c>
      <c r="M357" s="473">
        <f t="shared" si="9"/>
        <v>0</v>
      </c>
      <c r="N357" s="350">
        <f t="shared" si="10"/>
        <v>0</v>
      </c>
      <c r="O357" s="351">
        <f t="shared" si="11"/>
        <v>0</v>
      </c>
      <c r="P357" s="23"/>
    </row>
    <row r="358" spans="2:17" hidden="1" outlineLevel="1">
      <c r="B358" s="59"/>
      <c r="C358" s="59"/>
      <c r="F358" s="561"/>
      <c r="G358" s="562"/>
      <c r="H358" s="563"/>
      <c r="I358" s="512"/>
      <c r="J358" s="483">
        <v>0</v>
      </c>
      <c r="K358" s="470">
        <v>0</v>
      </c>
      <c r="L358" s="477">
        <v>0</v>
      </c>
      <c r="M358" s="474">
        <f t="shared" si="9"/>
        <v>0</v>
      </c>
      <c r="N358" s="352">
        <f t="shared" si="10"/>
        <v>0</v>
      </c>
      <c r="O358" s="353">
        <f t="shared" si="11"/>
        <v>0</v>
      </c>
      <c r="P358" s="23"/>
    </row>
    <row r="359" spans="2:17" hidden="1" outlineLevel="1">
      <c r="B359" s="59"/>
      <c r="C359" s="59"/>
      <c r="F359" s="239"/>
      <c r="G359" s="354"/>
      <c r="I359" s="239"/>
      <c r="J359" s="355"/>
      <c r="K359" s="355"/>
      <c r="L359" s="355"/>
      <c r="M359" s="345"/>
      <c r="N359" s="345"/>
      <c r="O359" s="345"/>
      <c r="P359" s="23"/>
    </row>
    <row r="360" spans="2:17" hidden="1" outlineLevel="1">
      <c r="B360" s="59"/>
      <c r="C360" s="59"/>
      <c r="F360" s="237" t="s">
        <v>120</v>
      </c>
      <c r="G360" s="210"/>
      <c r="I360" s="319"/>
      <c r="J360" s="5"/>
      <c r="M360" s="356">
        <f>SUM(M328:M358)</f>
        <v>0</v>
      </c>
      <c r="N360" s="356">
        <f>SUM(N328:N358)</f>
        <v>0</v>
      </c>
      <c r="O360" s="357">
        <f>SUM(O328:O358)</f>
        <v>0</v>
      </c>
      <c r="P360" s="23"/>
    </row>
    <row r="361" spans="2:17" hidden="1" outlineLevel="1">
      <c r="B361" s="59"/>
      <c r="C361" s="59"/>
      <c r="F361" s="358"/>
      <c r="G361" s="210"/>
      <c r="I361" s="211"/>
      <c r="J361" s="5"/>
      <c r="M361" s="346"/>
      <c r="N361" s="346"/>
      <c r="O361" s="261"/>
      <c r="P361" s="23"/>
    </row>
    <row r="362" spans="2:17" hidden="1" outlineLevel="1">
      <c r="B362" s="59"/>
      <c r="C362" s="59"/>
      <c r="F362" s="358" t="s">
        <v>135</v>
      </c>
      <c r="G362" s="210"/>
      <c r="I362" s="211"/>
      <c r="J362" s="5"/>
      <c r="M362" s="347"/>
      <c r="N362" s="348"/>
      <c r="O362" s="349"/>
      <c r="P362" s="23"/>
    </row>
    <row r="363" spans="2:17" hidden="1" outlineLevel="1">
      <c r="B363" s="59"/>
      <c r="C363" s="59"/>
      <c r="F363" s="358"/>
      <c r="G363" s="210"/>
      <c r="I363" s="211"/>
      <c r="J363" s="5"/>
      <c r="M363" s="346"/>
      <c r="N363" s="346"/>
      <c r="O363" s="261"/>
      <c r="P363" s="23"/>
    </row>
    <row r="364" spans="2:17" hidden="1" outlineLevel="1">
      <c r="B364" s="59"/>
      <c r="C364" s="59"/>
      <c r="F364" s="358" t="s">
        <v>123</v>
      </c>
      <c r="G364" s="210"/>
      <c r="I364" s="211"/>
      <c r="J364" s="5"/>
      <c r="M364" s="356">
        <f>+IF(M362&lt;&gt;"",M362,M360)</f>
        <v>0</v>
      </c>
      <c r="N364" s="356">
        <f>+IF(N362&lt;&gt;"",N362,N360)</f>
        <v>0</v>
      </c>
      <c r="O364" s="357">
        <f>+IF(O362&lt;&gt;"",O362,O360)</f>
        <v>0</v>
      </c>
      <c r="P364" s="23"/>
    </row>
    <row r="365" spans="2:17" hidden="1" outlineLevel="1">
      <c r="B365" s="59"/>
      <c r="C365" s="59"/>
      <c r="F365" s="222"/>
      <c r="G365" s="210"/>
      <c r="H365" s="211"/>
      <c r="I365" s="212"/>
      <c r="J365" s="213"/>
      <c r="K365" s="214"/>
      <c r="L365" s="214"/>
      <c r="M365" s="214"/>
      <c r="N365" s="23"/>
      <c r="O365" s="23"/>
      <c r="P365" s="23"/>
    </row>
    <row r="366" spans="2:17" hidden="1" outlineLevel="1">
      <c r="B366" s="59"/>
      <c r="C366" s="59"/>
      <c r="F366" s="222"/>
      <c r="G366" s="210"/>
      <c r="H366" s="211"/>
      <c r="I366" s="212"/>
      <c r="J366" s="213"/>
      <c r="K366" s="214"/>
      <c r="L366" s="214"/>
      <c r="M366" s="214"/>
      <c r="N366" s="23"/>
      <c r="O366" s="23"/>
      <c r="P366" s="23"/>
    </row>
    <row r="367" spans="2:17" ht="13.5" hidden="1" outlineLevel="1" thickBot="1">
      <c r="B367" s="276"/>
      <c r="C367" s="276"/>
      <c r="D367" s="276"/>
      <c r="E367" s="277"/>
      <c r="F367" s="277"/>
      <c r="G367" s="278"/>
      <c r="H367" s="279"/>
      <c r="I367" s="280"/>
      <c r="J367" s="281"/>
      <c r="K367" s="282"/>
      <c r="L367" s="283"/>
      <c r="M367" s="283"/>
      <c r="N367" s="283"/>
      <c r="O367" s="284"/>
      <c r="P367" s="284"/>
      <c r="Q367" s="284"/>
    </row>
    <row r="368" spans="2:17" ht="13.5" collapsed="1" thickTop="1">
      <c r="B368" s="59"/>
      <c r="C368" s="59"/>
      <c r="F368" s="222"/>
      <c r="G368" s="210"/>
      <c r="H368" s="211"/>
      <c r="I368" s="212"/>
      <c r="J368" s="213"/>
      <c r="K368" s="214"/>
      <c r="L368" s="214"/>
      <c r="M368" s="214"/>
      <c r="N368" s="23"/>
      <c r="O368" s="23"/>
      <c r="P368" s="23"/>
    </row>
    <row r="369" spans="2:16">
      <c r="F369"/>
      <c r="G369"/>
      <c r="H369"/>
      <c r="I369"/>
      <c r="O369" s="1"/>
      <c r="P369" s="1"/>
    </row>
    <row r="370" spans="2:16" ht="5.0999999999999996" customHeight="1">
      <c r="B370" s="1"/>
      <c r="C370" s="1"/>
      <c r="D370" s="1"/>
      <c r="E370" s="1"/>
      <c r="J370" s="1"/>
      <c r="K370" s="1"/>
      <c r="L370" s="1"/>
      <c r="M370" s="1"/>
      <c r="N370" s="1"/>
      <c r="O370" s="1"/>
      <c r="P370" s="1"/>
    </row>
    <row r="371" spans="2:16">
      <c r="C371" s="523" t="s">
        <v>2</v>
      </c>
      <c r="D371" s="523"/>
      <c r="E371" s="523"/>
      <c r="F371" s="523"/>
      <c r="G371" s="523"/>
      <c r="H371" s="523"/>
      <c r="I371" s="523"/>
      <c r="J371" s="523"/>
      <c r="K371" s="523"/>
      <c r="L371" s="523"/>
      <c r="M371" s="523"/>
      <c r="N371" s="523"/>
    </row>
    <row r="372" spans="2:16" ht="12.75" customHeight="1">
      <c r="E372" s="1"/>
      <c r="F372" s="1"/>
      <c r="G372" s="1"/>
      <c r="H372" s="1"/>
      <c r="I372" s="1"/>
      <c r="J372" s="1"/>
    </row>
    <row r="373" spans="2:16" ht="12.75" customHeight="1">
      <c r="E373" s="1"/>
      <c r="F373" s="581" t="str">
        <f>+IF(N20="","",+PROPER(N20))</f>
        <v/>
      </c>
      <c r="G373" s="581"/>
      <c r="H373" s="581"/>
      <c r="I373" s="581"/>
      <c r="J373" s="1"/>
    </row>
    <row r="374" spans="2:16">
      <c r="E374" s="1"/>
      <c r="F374" s="580" t="str">
        <f>IF(N21&lt;&gt;"",+CONCATENATE("Personnel Plan - Compensation Summary ",J29," - ",L29),"")</f>
        <v/>
      </c>
      <c r="G374" s="580"/>
      <c r="H374" s="580"/>
      <c r="I374" s="580"/>
      <c r="J374" s="111"/>
      <c r="K374" s="111"/>
    </row>
    <row r="375" spans="2:16" ht="12.75" customHeight="1">
      <c r="E375" s="224"/>
      <c r="F375" s="29"/>
      <c r="G375" s="29"/>
      <c r="H375" s="29"/>
      <c r="I375" s="29"/>
      <c r="J375" s="224"/>
      <c r="K375" s="30"/>
    </row>
    <row r="376" spans="2:16" ht="12.75" customHeight="1">
      <c r="E376" s="224"/>
      <c r="F376" s="224"/>
      <c r="G376" s="230" t="str">
        <f>IF(ISNUMBER(J29),J29,"")</f>
        <v/>
      </c>
      <c r="H376" s="231" t="str">
        <f>IF(ISNUMBER(K29),K29,"")</f>
        <v/>
      </c>
      <c r="I376" s="231" t="str">
        <f>IF(ISNUMBER(L29),L29,"")</f>
        <v/>
      </c>
      <c r="J376" s="1"/>
    </row>
    <row r="377" spans="2:16" ht="12.75" customHeight="1">
      <c r="E377" s="224"/>
      <c r="F377" s="223" t="s">
        <v>51</v>
      </c>
      <c r="G377" s="1"/>
      <c r="H377" s="1"/>
      <c r="I377" s="1"/>
      <c r="J377" s="1"/>
    </row>
    <row r="378" spans="2:16">
      <c r="E378" s="224"/>
      <c r="F378" s="225" t="str">
        <f>IF(F49&lt;&gt;"",F49,"")</f>
        <v/>
      </c>
      <c r="G378" s="226">
        <f>+J52</f>
        <v>0</v>
      </c>
      <c r="H378" s="227">
        <f>+K52</f>
        <v>0</v>
      </c>
      <c r="I378" s="227">
        <f>+L52</f>
        <v>0</v>
      </c>
      <c r="J378" s="1"/>
    </row>
    <row r="379" spans="2:16">
      <c r="E379" s="224"/>
      <c r="F379" s="225" t="str">
        <f>IF(F54&lt;&gt;"",F54,"")</f>
        <v/>
      </c>
      <c r="G379" s="227">
        <f>+J57</f>
        <v>0</v>
      </c>
      <c r="H379" s="227">
        <f>+K57</f>
        <v>0</v>
      </c>
      <c r="I379" s="227">
        <f>+L57</f>
        <v>0</v>
      </c>
      <c r="J379" s="1"/>
    </row>
    <row r="380" spans="2:16">
      <c r="E380" s="224"/>
      <c r="F380" s="225" t="str">
        <f>IF(F59&lt;&gt;"",F59,"")</f>
        <v/>
      </c>
      <c r="G380" s="227">
        <f>+J62</f>
        <v>0</v>
      </c>
      <c r="H380" s="227">
        <f>+K62</f>
        <v>0</v>
      </c>
      <c r="I380" s="227">
        <f>+L62</f>
        <v>0</v>
      </c>
      <c r="J380" s="1"/>
    </row>
    <row r="381" spans="2:16">
      <c r="E381" s="224"/>
      <c r="F381" s="225" t="str">
        <f>IF(F64&lt;&gt;"",F64,"")</f>
        <v/>
      </c>
      <c r="G381" s="227">
        <f>+J67</f>
        <v>0</v>
      </c>
      <c r="H381" s="227">
        <f>+K67</f>
        <v>0</v>
      </c>
      <c r="I381" s="227">
        <f>+L67</f>
        <v>0</v>
      </c>
      <c r="J381" s="1"/>
    </row>
    <row r="382" spans="2:16" ht="5.0999999999999996" customHeight="1">
      <c r="E382" s="224"/>
      <c r="F382" s="232"/>
      <c r="G382" s="229"/>
      <c r="H382" s="229"/>
      <c r="I382" s="229"/>
      <c r="J382" s="1"/>
    </row>
    <row r="383" spans="2:16" ht="13.5">
      <c r="E383" s="224"/>
      <c r="F383" s="228" t="s">
        <v>57</v>
      </c>
      <c r="G383" s="233">
        <f>+J69</f>
        <v>0</v>
      </c>
      <c r="H383" s="233">
        <f>+K69</f>
        <v>0</v>
      </c>
      <c r="I383" s="233">
        <f>+L69</f>
        <v>0</v>
      </c>
      <c r="J383" s="1"/>
    </row>
    <row r="384" spans="2:16" ht="13.5">
      <c r="E384" s="224"/>
      <c r="F384" s="228"/>
      <c r="G384"/>
      <c r="H384"/>
      <c r="I384"/>
      <c r="J384" s="1"/>
    </row>
    <row r="385" spans="5:10" ht="13.5">
      <c r="E385" s="224"/>
      <c r="F385" s="223" t="s">
        <v>53</v>
      </c>
      <c r="G385" s="1"/>
      <c r="H385" s="1"/>
      <c r="I385" s="1"/>
      <c r="J385" s="1"/>
    </row>
    <row r="386" spans="5:10">
      <c r="E386" s="224"/>
      <c r="F386" s="225" t="str">
        <f>IF(F72&lt;&gt;"",F72,"")</f>
        <v/>
      </c>
      <c r="G386" s="226">
        <f>+J75</f>
        <v>0</v>
      </c>
      <c r="H386" s="227">
        <f>+K75</f>
        <v>0</v>
      </c>
      <c r="I386" s="227">
        <f>+L75</f>
        <v>0</v>
      </c>
      <c r="J386" s="1"/>
    </row>
    <row r="387" spans="5:10">
      <c r="E387" s="224"/>
      <c r="F387" s="225" t="str">
        <f>IF(F77&lt;&gt;"",F77,"")</f>
        <v/>
      </c>
      <c r="G387" s="226">
        <f>+J80</f>
        <v>0</v>
      </c>
      <c r="H387" s="227">
        <f>+K80</f>
        <v>0</v>
      </c>
      <c r="I387" s="227">
        <f>+L80</f>
        <v>0</v>
      </c>
      <c r="J387" s="1"/>
    </row>
    <row r="388" spans="5:10">
      <c r="E388" s="224"/>
      <c r="F388" s="225" t="str">
        <f>IF(F82&lt;&gt;"",F82,"")</f>
        <v/>
      </c>
      <c r="G388" s="226">
        <f>+J85</f>
        <v>0</v>
      </c>
      <c r="H388" s="227">
        <f>+K85</f>
        <v>0</v>
      </c>
      <c r="I388" s="227">
        <f>+L85</f>
        <v>0</v>
      </c>
      <c r="J388" s="1"/>
    </row>
    <row r="389" spans="5:10">
      <c r="E389" s="224"/>
      <c r="F389" s="225" t="str">
        <f>IF(F87&lt;&gt;"",F87,"")</f>
        <v/>
      </c>
      <c r="G389" s="226">
        <f>+J90</f>
        <v>0</v>
      </c>
      <c r="H389" s="227">
        <f>+K90</f>
        <v>0</v>
      </c>
      <c r="I389" s="227">
        <f>+L90</f>
        <v>0</v>
      </c>
      <c r="J389" s="1"/>
    </row>
    <row r="390" spans="5:10">
      <c r="E390" s="224"/>
      <c r="F390" s="225" t="str">
        <f>IF(F92&lt;&gt;"",F92,"")</f>
        <v/>
      </c>
      <c r="G390" s="226">
        <f>+J95</f>
        <v>0</v>
      </c>
      <c r="H390" s="227">
        <f>+K95</f>
        <v>0</v>
      </c>
      <c r="I390" s="227">
        <f>+L95</f>
        <v>0</v>
      </c>
      <c r="J390" s="1"/>
    </row>
    <row r="391" spans="5:10">
      <c r="E391" s="224"/>
      <c r="F391" s="225" t="str">
        <f>IF(F97&lt;&gt;"",F97,"")</f>
        <v/>
      </c>
      <c r="G391" s="226">
        <f>+J100</f>
        <v>0</v>
      </c>
      <c r="H391" s="227">
        <f>+K100</f>
        <v>0</v>
      </c>
      <c r="I391" s="227">
        <f>+L100</f>
        <v>0</v>
      </c>
      <c r="J391" s="1"/>
    </row>
    <row r="392" spans="5:10">
      <c r="E392" s="224"/>
      <c r="F392" s="225" t="str">
        <f>IF(F102&lt;&gt;"",F102,"")</f>
        <v/>
      </c>
      <c r="G392" s="226">
        <f>+J105</f>
        <v>0</v>
      </c>
      <c r="H392" s="227">
        <f>+K105</f>
        <v>0</v>
      </c>
      <c r="I392" s="227">
        <f>+L105</f>
        <v>0</v>
      </c>
      <c r="J392" s="1"/>
    </row>
    <row r="393" spans="5:10" ht="5.0999999999999996" customHeight="1">
      <c r="E393" s="224"/>
      <c r="F393" s="232"/>
      <c r="G393" s="229"/>
      <c r="H393" s="229"/>
      <c r="I393" s="229"/>
      <c r="J393" s="1"/>
    </row>
    <row r="394" spans="5:10" ht="13.5">
      <c r="E394" s="224"/>
      <c r="F394" s="228" t="s">
        <v>58</v>
      </c>
      <c r="G394" s="233">
        <f>+J107</f>
        <v>0</v>
      </c>
      <c r="H394" s="233">
        <f>+K107</f>
        <v>0</v>
      </c>
      <c r="I394" s="233">
        <f>+L107</f>
        <v>0</v>
      </c>
      <c r="J394" s="1"/>
    </row>
    <row r="395" spans="5:10" ht="13.5">
      <c r="E395" s="224"/>
      <c r="F395" s="228"/>
      <c r="G395"/>
      <c r="H395"/>
      <c r="I395"/>
      <c r="J395" s="1"/>
    </row>
    <row r="396" spans="5:10">
      <c r="E396" s="224"/>
      <c r="F396" s="234" t="s">
        <v>59</v>
      </c>
      <c r="G396" s="233">
        <f>+J109</f>
        <v>0</v>
      </c>
      <c r="H396" s="233">
        <f>+K109</f>
        <v>0</v>
      </c>
      <c r="I396" s="233">
        <f>+L109</f>
        <v>0</v>
      </c>
      <c r="J396" s="1"/>
    </row>
    <row r="397" spans="5:10" ht="5.0999999999999996" customHeight="1">
      <c r="E397" s="224"/>
      <c r="F397" s="234"/>
      <c r="G397"/>
      <c r="H397"/>
      <c r="I397"/>
      <c r="J397" s="1"/>
    </row>
    <row r="398" spans="5:10" ht="13.5">
      <c r="E398" s="224"/>
      <c r="F398" s="564" t="s">
        <v>3</v>
      </c>
      <c r="G398" s="564"/>
      <c r="H398" s="564"/>
      <c r="I398" s="564"/>
      <c r="J398" s="1"/>
    </row>
    <row r="399" spans="5:10" ht="13.5">
      <c r="E399" s="224"/>
      <c r="F399" s="228"/>
      <c r="G399"/>
      <c r="H399"/>
      <c r="I399"/>
      <c r="J399" s="1"/>
    </row>
    <row r="400" spans="5:10">
      <c r="F400"/>
      <c r="G400"/>
      <c r="H400"/>
      <c r="I400"/>
    </row>
    <row r="401" spans="6:13">
      <c r="F401"/>
      <c r="G401"/>
      <c r="H401"/>
      <c r="I401"/>
    </row>
    <row r="402" spans="6:13" ht="5.0999999999999996" customHeight="1">
      <c r="F402"/>
      <c r="G402"/>
      <c r="H402"/>
      <c r="I402"/>
    </row>
    <row r="403" spans="6:13">
      <c r="F403"/>
      <c r="G403"/>
      <c r="H403"/>
      <c r="I403"/>
    </row>
    <row r="404" spans="6:13" ht="5.0999999999999996" customHeight="1">
      <c r="F404"/>
      <c r="G404"/>
      <c r="H404"/>
      <c r="I404"/>
    </row>
    <row r="405" spans="6:13">
      <c r="F405"/>
      <c r="G405"/>
      <c r="H405"/>
      <c r="I405"/>
    </row>
    <row r="406" spans="6:13" ht="5.0999999999999996" customHeight="1">
      <c r="F406"/>
      <c r="G406"/>
      <c r="H406"/>
      <c r="I406"/>
    </row>
    <row r="407" spans="6:13">
      <c r="F407"/>
      <c r="G407"/>
      <c r="H407"/>
      <c r="I407"/>
    </row>
    <row r="408" spans="6:13" ht="5.0999999999999996" customHeight="1">
      <c r="F408"/>
      <c r="G408"/>
      <c r="H408"/>
      <c r="I408"/>
    </row>
    <row r="409" spans="6:13">
      <c r="F409"/>
      <c r="G409"/>
      <c r="H409"/>
      <c r="I409"/>
    </row>
    <row r="410" spans="6:13" ht="5.0999999999999996" customHeight="1">
      <c r="F410"/>
      <c r="G410"/>
      <c r="H410"/>
      <c r="I410"/>
      <c r="K410" s="30"/>
      <c r="L410" s="30"/>
      <c r="M410" s="30"/>
    </row>
    <row r="411" spans="6:13" ht="13.5">
      <c r="F411"/>
      <c r="G411"/>
      <c r="H411"/>
      <c r="I411"/>
      <c r="K411" s="110"/>
      <c r="L411" s="110"/>
      <c r="M411" s="110"/>
    </row>
    <row r="412" spans="6:13">
      <c r="F412"/>
      <c r="G412"/>
      <c r="H412"/>
      <c r="I412"/>
    </row>
    <row r="413" spans="6:13">
      <c r="F413"/>
      <c r="G413"/>
      <c r="H413"/>
      <c r="I413"/>
    </row>
    <row r="414" spans="6:13">
      <c r="F414"/>
      <c r="G414"/>
      <c r="H414"/>
      <c r="I414"/>
    </row>
    <row r="415" spans="6:13">
      <c r="F415"/>
      <c r="G415"/>
      <c r="H415"/>
      <c r="I415"/>
    </row>
    <row r="416" spans="6:13">
      <c r="F416"/>
      <c r="G416"/>
      <c r="H416"/>
      <c r="I416"/>
    </row>
    <row r="417" spans="5:10">
      <c r="F417"/>
      <c r="G417"/>
      <c r="H417"/>
      <c r="I417"/>
    </row>
    <row r="418" spans="5:10">
      <c r="E418" s="1"/>
      <c r="J418" s="1"/>
    </row>
    <row r="419" spans="5:10">
      <c r="E419" s="1"/>
      <c r="J419" s="1"/>
    </row>
    <row r="420" spans="5:10">
      <c r="E420" s="1"/>
      <c r="J420" s="1"/>
    </row>
    <row r="421" spans="5:10">
      <c r="E421" s="1"/>
      <c r="J421" s="1"/>
    </row>
    <row r="422" spans="5:10">
      <c r="E422" s="1"/>
      <c r="J422" s="1"/>
    </row>
    <row r="423" spans="5:10">
      <c r="E423" s="1"/>
      <c r="J423" s="1"/>
    </row>
    <row r="424" spans="5:10">
      <c r="E424" s="1"/>
      <c r="J424" s="1"/>
    </row>
    <row r="425" spans="5:10">
      <c r="E425" s="1"/>
      <c r="J425" s="1"/>
    </row>
    <row r="426" spans="5:10">
      <c r="E426" s="1"/>
      <c r="J426" s="1"/>
    </row>
    <row r="427" spans="5:10">
      <c r="E427" s="1"/>
      <c r="J427" s="1"/>
    </row>
    <row r="428" spans="5:10">
      <c r="E428" s="1"/>
      <c r="J428" s="1"/>
    </row>
    <row r="429" spans="5:10">
      <c r="E429" s="1"/>
      <c r="J429" s="1"/>
    </row>
    <row r="430" spans="5:10">
      <c r="E430" s="1"/>
      <c r="J430" s="1"/>
    </row>
    <row r="431" spans="5:10">
      <c r="E431" s="1"/>
      <c r="J431" s="1"/>
    </row>
    <row r="432" spans="5:10">
      <c r="E432" s="1"/>
      <c r="J432" s="1"/>
    </row>
    <row r="433" spans="5:10">
      <c r="E433" s="1"/>
      <c r="J433" s="1"/>
    </row>
    <row r="434" spans="5:10">
      <c r="E434" s="1"/>
      <c r="J434" s="1"/>
    </row>
    <row r="435" spans="5:10">
      <c r="E435" s="1"/>
      <c r="J435" s="1"/>
    </row>
    <row r="1255" spans="32:35">
      <c r="AF1255" s="21"/>
      <c r="AG1255" s="21"/>
      <c r="AH1255" s="21"/>
      <c r="AI1255" s="21"/>
    </row>
    <row r="1256" spans="32:35">
      <c r="AF1256" s="21"/>
      <c r="AG1256" s="21"/>
      <c r="AH1256" s="21"/>
      <c r="AI1256" s="21"/>
    </row>
    <row r="1257" spans="32:35">
      <c r="AF1257" s="21"/>
      <c r="AG1257" s="21"/>
      <c r="AH1257" s="21"/>
      <c r="AI1257" s="21"/>
    </row>
    <row r="1258" spans="32:35">
      <c r="AF1258" s="21"/>
      <c r="AG1258" s="21"/>
      <c r="AH1258" s="21"/>
      <c r="AI1258" s="21"/>
    </row>
    <row r="1259" spans="32:35">
      <c r="AF1259" s="21"/>
      <c r="AG1259" s="21"/>
      <c r="AH1259" s="21"/>
      <c r="AI1259" s="21"/>
    </row>
    <row r="1260" spans="32:35">
      <c r="AF1260" s="21"/>
      <c r="AG1260" s="21"/>
      <c r="AH1260" s="21"/>
      <c r="AI1260" s="21"/>
    </row>
    <row r="1261" spans="32:35">
      <c r="AF1261" s="21"/>
      <c r="AG1261" s="21"/>
      <c r="AH1261" s="21"/>
      <c r="AI1261" s="21"/>
    </row>
    <row r="1262" spans="32:35">
      <c r="AF1262" s="21"/>
      <c r="AG1262" s="21"/>
      <c r="AH1262" s="21"/>
      <c r="AI1262" s="21"/>
    </row>
    <row r="1263" spans="32:35">
      <c r="AF1263" s="21"/>
      <c r="AG1263" s="21"/>
      <c r="AH1263" s="21"/>
      <c r="AI1263" s="21"/>
    </row>
    <row r="1264" spans="32:35">
      <c r="AF1264" s="21"/>
      <c r="AG1264" s="21"/>
      <c r="AH1264" s="21"/>
      <c r="AI1264" s="21"/>
    </row>
    <row r="1265" spans="32:35">
      <c r="AF1265" s="21"/>
      <c r="AG1265" s="21"/>
      <c r="AH1265" s="21"/>
      <c r="AI1265" s="21"/>
    </row>
    <row r="1266" spans="32:35">
      <c r="AF1266" s="21"/>
      <c r="AG1266" s="21"/>
      <c r="AH1266" s="21"/>
      <c r="AI1266" s="21"/>
    </row>
    <row r="1267" spans="32:35">
      <c r="AF1267" s="21"/>
      <c r="AG1267" s="21"/>
      <c r="AH1267" s="21"/>
      <c r="AI1267" s="21"/>
    </row>
    <row r="1268" spans="32:35">
      <c r="AF1268" s="21"/>
      <c r="AG1268" s="21"/>
      <c r="AH1268" s="21"/>
      <c r="AI1268" s="21"/>
    </row>
    <row r="1269" spans="32:35">
      <c r="AF1269" s="21"/>
      <c r="AG1269" s="21"/>
      <c r="AH1269" s="21"/>
      <c r="AI1269" s="21"/>
    </row>
    <row r="1270" spans="32:35">
      <c r="AF1270" s="21"/>
      <c r="AG1270" s="21"/>
      <c r="AH1270" s="21"/>
      <c r="AI1270" s="21"/>
    </row>
    <row r="1271" spans="32:35">
      <c r="AF1271" s="21"/>
      <c r="AG1271" s="21"/>
      <c r="AH1271" s="21"/>
      <c r="AI1271" s="21"/>
    </row>
    <row r="1272" spans="32:35">
      <c r="AF1272" s="21"/>
      <c r="AG1272" s="21"/>
      <c r="AH1272" s="21"/>
      <c r="AI1272" s="21"/>
    </row>
    <row r="1273" spans="32:35">
      <c r="AF1273" s="21"/>
      <c r="AG1273" s="21"/>
      <c r="AH1273" s="21"/>
      <c r="AI1273" s="21"/>
    </row>
    <row r="1274" spans="32:35">
      <c r="AF1274" s="21"/>
      <c r="AG1274" s="21"/>
      <c r="AH1274" s="21"/>
      <c r="AI1274" s="21"/>
    </row>
    <row r="1275" spans="32:35">
      <c r="AF1275" s="21"/>
      <c r="AG1275" s="21"/>
      <c r="AH1275" s="21"/>
      <c r="AI1275" s="21"/>
    </row>
    <row r="1276" spans="32:35">
      <c r="AF1276" s="21"/>
      <c r="AG1276" s="21"/>
      <c r="AH1276" s="21"/>
      <c r="AI1276" s="21"/>
    </row>
    <row r="1277" spans="32:35">
      <c r="AF1277" s="21"/>
      <c r="AG1277" s="21"/>
      <c r="AH1277" s="21"/>
      <c r="AI1277" s="21"/>
    </row>
    <row r="1278" spans="32:35">
      <c r="AF1278" s="21"/>
      <c r="AG1278" s="21"/>
      <c r="AH1278" s="21"/>
      <c r="AI1278" s="21"/>
    </row>
    <row r="1279" spans="32:35">
      <c r="AF1279" s="21"/>
      <c r="AG1279" s="21"/>
      <c r="AH1279" s="21"/>
      <c r="AI1279" s="21"/>
    </row>
    <row r="1280" spans="32:35">
      <c r="AF1280" s="21"/>
      <c r="AG1280" s="21"/>
      <c r="AH1280" s="21"/>
      <c r="AI1280" s="21"/>
    </row>
    <row r="1281" spans="32:35">
      <c r="AF1281" s="21"/>
      <c r="AG1281" s="21"/>
      <c r="AH1281" s="21"/>
      <c r="AI1281" s="21"/>
    </row>
    <row r="1282" spans="32:35">
      <c r="AF1282" s="21"/>
      <c r="AG1282" s="21"/>
      <c r="AH1282" s="21"/>
      <c r="AI1282" s="21"/>
    </row>
  </sheetData>
  <sheetProtection password="D921" sheet="1" objects="1" scenarios="1" selectLockedCells="1"/>
  <mergeCells count="134">
    <mergeCell ref="F282:I282"/>
    <mergeCell ref="F274:I274"/>
    <mergeCell ref="F273:I273"/>
    <mergeCell ref="F217:G217"/>
    <mergeCell ref="F218:G218"/>
    <mergeCell ref="F219:G219"/>
    <mergeCell ref="F220:G220"/>
    <mergeCell ref="F221:G221"/>
    <mergeCell ref="F254:I254"/>
    <mergeCell ref="F257:I257"/>
    <mergeCell ref="F272:I272"/>
    <mergeCell ref="F187:M187"/>
    <mergeCell ref="F198:M198"/>
    <mergeCell ref="F246:L246"/>
    <mergeCell ref="F87:F88"/>
    <mergeCell ref="I144:J144"/>
    <mergeCell ref="F127:H127"/>
    <mergeCell ref="F128:H128"/>
    <mergeCell ref="F129:H129"/>
    <mergeCell ref="F126:H126"/>
    <mergeCell ref="F131:H131"/>
    <mergeCell ref="F137:L138"/>
    <mergeCell ref="F121:H121"/>
    <mergeCell ref="F119:H119"/>
    <mergeCell ref="F133:H133"/>
    <mergeCell ref="F143:N143"/>
    <mergeCell ref="F125:H125"/>
    <mergeCell ref="F122:H122"/>
    <mergeCell ref="F123:H123"/>
    <mergeCell ref="F124:H124"/>
    <mergeCell ref="F209:K209"/>
    <mergeCell ref="F46:L46"/>
    <mergeCell ref="F118:L118"/>
    <mergeCell ref="F77:F78"/>
    <mergeCell ref="N20:P20"/>
    <mergeCell ref="N21:P21"/>
    <mergeCell ref="N24:P24"/>
    <mergeCell ref="F37:L37"/>
    <mergeCell ref="N22:P22"/>
    <mergeCell ref="N23:P23"/>
    <mergeCell ref="F82:F83"/>
    <mergeCell ref="F54:F55"/>
    <mergeCell ref="F59:F60"/>
    <mergeCell ref="F64:F65"/>
    <mergeCell ref="F72:F73"/>
    <mergeCell ref="F49:F50"/>
    <mergeCell ref="F92:F93"/>
    <mergeCell ref="F97:F98"/>
    <mergeCell ref="F102:F103"/>
    <mergeCell ref="B4:P8"/>
    <mergeCell ref="B2:P2"/>
    <mergeCell ref="B11:P11"/>
    <mergeCell ref="B18:P18"/>
    <mergeCell ref="B13:P16"/>
    <mergeCell ref="F28:L28"/>
    <mergeCell ref="F135:H135"/>
    <mergeCell ref="C371:N371"/>
    <mergeCell ref="E212:E221"/>
    <mergeCell ref="F212:G212"/>
    <mergeCell ref="F213:G213"/>
    <mergeCell ref="F214:G214"/>
    <mergeCell ref="F215:G215"/>
    <mergeCell ref="F216:G216"/>
    <mergeCell ref="F255:I255"/>
    <mergeCell ref="F256:I256"/>
    <mergeCell ref="F284:I284"/>
    <mergeCell ref="F262:I262"/>
    <mergeCell ref="F263:I263"/>
    <mergeCell ref="F264:I264"/>
    <mergeCell ref="F265:I265"/>
    <mergeCell ref="H303:I303"/>
    <mergeCell ref="F329:H329"/>
    <mergeCell ref="F294:G294"/>
    <mergeCell ref="F398:I398"/>
    <mergeCell ref="E226:E235"/>
    <mergeCell ref="F249:I249"/>
    <mergeCell ref="F250:I250"/>
    <mergeCell ref="F251:I251"/>
    <mergeCell ref="F252:I252"/>
    <mergeCell ref="F253:I253"/>
    <mergeCell ref="F318:G318"/>
    <mergeCell ref="F291:F292"/>
    <mergeCell ref="F313:L313"/>
    <mergeCell ref="F258:I258"/>
    <mergeCell ref="F259:I259"/>
    <mergeCell ref="F260:I260"/>
    <mergeCell ref="F261:I261"/>
    <mergeCell ref="F374:I374"/>
    <mergeCell ref="F373:I373"/>
    <mergeCell ref="F300:L300"/>
    <mergeCell ref="F303:F304"/>
    <mergeCell ref="F306:G306"/>
    <mergeCell ref="H301:I301"/>
    <mergeCell ref="F266:I266"/>
    <mergeCell ref="F267:I267"/>
    <mergeCell ref="F268:I268"/>
    <mergeCell ref="F328:H328"/>
    <mergeCell ref="F358:H358"/>
    <mergeCell ref="J326:L326"/>
    <mergeCell ref="F342:H342"/>
    <mergeCell ref="F343:H343"/>
    <mergeCell ref="F344:H344"/>
    <mergeCell ref="F345:H345"/>
    <mergeCell ref="F338:H338"/>
    <mergeCell ref="F339:H339"/>
    <mergeCell ref="F340:H340"/>
    <mergeCell ref="F341:H341"/>
    <mergeCell ref="F351:H351"/>
    <mergeCell ref="F288:L288"/>
    <mergeCell ref="H291:I291"/>
    <mergeCell ref="H292:I292"/>
    <mergeCell ref="H289:I289"/>
    <mergeCell ref="H304:I304"/>
    <mergeCell ref="F334:H334"/>
    <mergeCell ref="F335:H335"/>
    <mergeCell ref="F336:H336"/>
    <mergeCell ref="F337:H337"/>
    <mergeCell ref="F330:H330"/>
    <mergeCell ref="F331:H331"/>
    <mergeCell ref="F332:H332"/>
    <mergeCell ref="M326:O326"/>
    <mergeCell ref="F325:O325"/>
    <mergeCell ref="F354:H354"/>
    <mergeCell ref="F355:H355"/>
    <mergeCell ref="F356:H356"/>
    <mergeCell ref="F357:H357"/>
    <mergeCell ref="F350:H350"/>
    <mergeCell ref="F352:H352"/>
    <mergeCell ref="F353:H353"/>
    <mergeCell ref="F346:H346"/>
    <mergeCell ref="F347:H347"/>
    <mergeCell ref="F348:H348"/>
    <mergeCell ref="F349:H349"/>
    <mergeCell ref="F333:H333"/>
  </mergeCells>
  <phoneticPr fontId="2" type="noConversion"/>
  <conditionalFormatting sqref="J316 J49:J50 J54:J55 J59:J60 J72:J73 J77:J78 J82:J83 J87:J88 J92:J93 J97:J98 J102:J103 J291:J292 J303:J304 J64:J65">
    <cfRule type="expression" dxfId="47" priority="2" stopIfTrue="1">
      <formula>B49="Entered Manually"</formula>
    </cfRule>
  </conditionalFormatting>
  <conditionalFormatting sqref="L55 K316:K317 L60 K49:K51 L65 K54:K56 L73 K59:K61 L78 K72:K74 L83 K77:K79 L88 K82:K84 L93 K87:K89 L98 K92:K94 L103 K97:K99 K102:K104 K45 L50 K291:K293 L292 K303:K305 L304 K32 K43 K64:K66">
    <cfRule type="expression" dxfId="46" priority="3" stopIfTrue="1">
      <formula>B32="Entered Manually"</formula>
    </cfRule>
  </conditionalFormatting>
  <conditionalFormatting sqref="I374">
    <cfRule type="expression" dxfId="45" priority="4" stopIfTrue="1">
      <formula>(O21&lt;&gt;"")</formula>
    </cfRule>
  </conditionalFormatting>
  <conditionalFormatting sqref="L49 L54 L59 L72 L77 L82 L87 L92 L97 L102 L316 L291 L303 L64">
    <cfRule type="expression" dxfId="44" priority="5" stopIfTrue="1">
      <formula>B49="Entered Manually"</formula>
    </cfRule>
  </conditionalFormatting>
  <conditionalFormatting sqref="H374">
    <cfRule type="expression" dxfId="43" priority="6" stopIfTrue="1">
      <formula>(O21&lt;&gt;"")</formula>
    </cfRule>
  </conditionalFormatting>
  <conditionalFormatting sqref="F374">
    <cfRule type="expression" dxfId="42" priority="7" stopIfTrue="1">
      <formula>(N21&lt;&gt;"")</formula>
    </cfRule>
  </conditionalFormatting>
  <conditionalFormatting sqref="K374">
    <cfRule type="expression" dxfId="41" priority="8" stopIfTrue="1">
      <formula>(O21&lt;&gt;"")</formula>
    </cfRule>
  </conditionalFormatting>
  <conditionalFormatting sqref="K42">
    <cfRule type="expression" dxfId="40" priority="9" stopIfTrue="1">
      <formula>B39="Entered Manually"</formula>
    </cfRule>
  </conditionalFormatting>
  <conditionalFormatting sqref="K39:K40">
    <cfRule type="expression" dxfId="39" priority="10" stopIfTrue="1">
      <formula>B34="Entered Manually"</formula>
    </cfRule>
  </conditionalFormatting>
  <conditionalFormatting sqref="G374">
    <cfRule type="expression" dxfId="38" priority="12" stopIfTrue="1">
      <formula>(#REF!&lt;&gt;"")</formula>
    </cfRule>
  </conditionalFormatting>
  <conditionalFormatting sqref="J374">
    <cfRule type="expression" dxfId="37" priority="13" stopIfTrue="1">
      <formula>(#REF!&lt;&gt;"")</formula>
    </cfRule>
  </conditionalFormatting>
  <conditionalFormatting sqref="F373:I373">
    <cfRule type="expression" dxfId="36" priority="14" stopIfTrue="1">
      <formula>$N$20&lt;&gt;""</formula>
    </cfRule>
  </conditionalFormatting>
  <conditionalFormatting sqref="J29:L29 J38:L38 J47:L47 J119:L119 K144:M144 H210:J210 J247:L247 J289:L289 J301:L301 J314:L314">
    <cfRule type="expression" dxfId="35" priority="1" stopIfTrue="1">
      <formula>$N$21=""</formula>
    </cfRule>
  </conditionalFormatting>
  <dataValidations xWindow="2336" yWindow="1391" count="30">
    <dataValidation type="custom" showInputMessage="1" showErrorMessage="1" sqref="I226:J242 J328:L359 H365:I366 I359:I364 G367:J367 F368:I368 G327:L327 K319:K321 L320 G317 H317:I318 I319:I321 K323 M323 I323 G322:J322 F324:I324 H329:H358 F325:F366 G303:G305 F300:L302 H305:I307 K299 I299 I286:I287 F285:I285 H293:I295 F288:L290 H303:I303 G291:G293 J292:L293 M286:M296 F297:I298 K286:K287 M299:M309 K309 I309 F296:L296 F310:I310 I311:I312 K311:K312 F280:L280 M311:M321 F308:L308 H291:I291 F282:L284 M280:M284 F276:L276 G315:I315 F313:F315 G313:I313 J317:L317 J313:L315 J304:L305 K245 I245 M245:M278 F278:I278 K269:L274 J269:J272 J274 F246:L248 F269:I274 F244:I244 G329:G366 F226:F243 M360:O360 I243:L243 F209:F211 M225:N243 I222:L225 J130:L136 F44:M45 F42:L43 I119:L119 J103:L104 F67:F70 F62:F63 F95:F96 J98:L99 F90:F91 J93:L94 F85:F86 J88:L89 F80:F81 J83:L84 F75:F76 J78:L79 J121:L121 F100:F101 J60:L61 F57:F58 H47:L47 J50:L51 J55:L56 F52:F53 F105:F117 J73:L74 H38:L38 F39:L40 G30:G32 F30:F34 H29:L32 M30:M43 J65:L66 J181:J184 F187 I202:J204 J179 K165 I150:L152 J145:L148 I145:I147 K149 J154:L156 I158:L160 I166:L169 I154:I155 K157 I174:L176 J172:L172 K173 K144:L144 I140:M142 F139:I139 J164:L164 J189 I191:J193 J200 F198 F207:I207 F137 I181:I183 M134:M136 F222:F224 G49:G117 H51:I54 H104:I117 H99:I102 H94:I97 H89:I92 H84:I87 H79:I82 H74:I77 H66:I72 H61:I64 H56:I59 H49:I49 I121:I136 G210:K211 G222:H243">
      <formula1>$O$9="YES"</formula1>
    </dataValidation>
    <dataValidation operator="notEqual" showInputMessage="1" showErrorMessage="1" errorTitle="Legal Disclaimer &amp; Copyright" error="You have failed to select &quot;Yes&quot; indicating your agreement to our Legal Disclaimer &amp; Copyright Information section at the begining of this template." promptTitle="End of Year Cash - Manual Entry" prompt="Please Input a number manually.  Remember - this number will override the number derived from the table.  To erase just clear the contents of the cell and the final number will swtich back to the number from the table." sqref="M362:O362"/>
    <dataValidation type="list" showInputMessage="1" showErrorMessage="1" sqref="I328:I358">
      <formula1>"add,subtract"</formula1>
    </dataValidation>
    <dataValidation type="custom" showInputMessage="1" showErrorMessage="1" errorTitle="Legal Disclaimer &amp; Copyright" error="You have failed to selec &quot;Yes&quot; indicating your agreement to our Legal Disclaimer &amp; Copyright Information at the begining of this template." sqref="F291:F292 F303:F304 F316:F317">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Manual Input" prompt="In the event you don't want the AR to be a % of the Sales, you can always enter in a projected $AR for each of the 3 years in the business plan.  The manual input will be used to override any % selection you may have made." sqref="J291:L291">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Manual Input" prompt="In the event you don't want the AP number to be a % of the Purchases, you can always input the $ amount of AP for each of the 3 years in the plan.  The manual input will override the % number that you may have selected previously." sqref="J303:L303">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 of Sales Input" prompt="Please enter the AR as a % of Sales.  Our template will automatically calculate the $ amount of the AR for each of the 3 years of the plan." sqref="H292:I292">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 of Purchases" prompt="Please enter the AP % of Purhcase.  Our template will automatically calculate the $ amount of AP for each of the 3 years in the plan." sqref="H304:I304">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Security Deposit Manual Input" prompt="Please enter the amount of security deposit that you will be putting down for the property that you will be renting for your business.  If you don't have to deal with any rent, you will be inputting $0." sqref="J316:L316">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Enter Purchase Cost Description" prompt="Please enter the description of the Purchases of Raw Material made.  These purchases are different from the operating expenses that you undertake during the regular course of your business operations.  More info. on this is available on our site." sqref="F249:I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Purchase Cost Amount Input" prompt="Please enter the $ amount of purchases of raw material made.  Do not enter your operating expenses here.  For a more detailed discussion of the difference between Raw Materials and Operating Expenses, please visit our website." sqref="J249:L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itial Inventory Input" prompt="Please enter the cost of your initial inventory purchase here.  Do make sure that this number corresponds with the number that you indicate in section 2.4 - Template for Start up, Acquisition or Expansion costs." sqref="J2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losing Inventory Input" prompt="Please enter the estimated closing inventory for each of the 3 years in the plan.  If you are not sure, you can always enter $0 indicating that there will be no inventory." sqref="J278:L27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Rate of Depreciation Input" prompt="Please enter the rate of depreciation for each Asset or all fixed assets totally.  For example if fixed assets are going to be depreciated over 5 years, the rate of depreciation will be 20% ( for each year)." sqref="K212:K221">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Fixed Asset Cost" prompt="Please enter the cost of the fixed asset.  For the first year you have to make sure that the total fixed asset cost matches up with the number in template 2.4 - Startup, Acquisition or Expansion costs." sqref="H212:J221">
      <formula1>$O$9="YES"</formula1>
    </dataValidation>
    <dataValidation type="list" allowBlank="1" showInputMessage="1" showErrorMessage="1" sqref="O9">
      <formula1>"Yes,No"</formula1>
    </dataValidation>
    <dataValidation type="custom" showInputMessage="1" showErrorMessage="1" errorTitle="Legal Disclaimer &amp; Copyright" error="You have failed to select &quot;Yes&quot; indacting your agreement to our Legal Disclaimer &amp; Copyright Information section at the begining of this template." promptTitle="Compensation Input Instructions" prompt="Please enter the title of the employee and then either enter the compensation as a % of sales or manually enter the $ amount that you will be compensating this employee annually." sqref="F49:F50 F54:F55 F59:F60 F64:F65">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ompensation Input Instructions" prompt="Please enter the employee type and then either enter the compensation as a % of sales or manually enter the $ amount that you will be compensating the employee / employees annually." sqref="F72:F73 F77:F78 F82:F83 F87:F88 F92:F93 F97:F98 F102:F103">
      <formula1>$O$9="YES"</formula1>
    </dataValidation>
    <dataValidation type="custom" showInputMessage="1" showErrorMessage="1" promptTitle="% Increase in Compensation Input" prompt="Typically, compensation is tied to the inflation rate and has a % increase every year.  Enter the % increase in the Compensation for an employee / employees here." sqref="I50 I55 I60 I65 I73 I78 I83 I88 I93 I98 I103">
      <formula1>$O$9="YES"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Manual Overall Compensation" prompt="In the event you don't want to use our compensation model, you can manually enter the total compensation that you are projecting for the next 3 years for your entire staff and it will be used in the financial statements instead." sqref="J111:L111">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pital Contributions" prompt="Please enter the amount of capital that each owner is brining into the business for each of the three years of the projections.  Make sure that these numbers match up with the Source of Funds Template in section 2.5." sqref="J122:L129">
      <formula1>$O$9="YES"</formula1>
    </dataValidation>
    <dataValidation type="custom" showInputMessage="1" showErrorMessage="1" errorTitle="Legal Disclaimer &amp; Copyright" error="You have failed to select &quot;Yes&quot; indicating your ageement to our Legal Disclaimer &amp; Copyright Information section at the begining of this template." sqref="N20:P2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 of Sales Compensation Input" prompt="If you want your plan to calculate compensation as a % of sales, then enter the % of sales here.  The template will do the rest." sqref="H50 H55 H60 H65 H73 H78 H83 H88 H93 H98 H10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Compensation Input" prompt="Enter the $ Amount of Compensation of a particular employee / employees for each of the 3 years.  A manual entry will override any existing % of sales compensation calculation.  If you want to use the % of sales number, leave this cell empty." sqref="J49:L49 J54:L54 J59:L59 J64:L64 J72:L72 J77:L77 J82:L82 J87:L87 J92:L92 J97:L97 J102:L10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Loan Inputs" prompt="In the even you don't want to use our model, you can manually enter in the items for all your combined loan payments manually for each of the 3 years and these will be used in the financial statements instead." sqref="K189:M19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Amount of Loan Taken Out" prompt="Please enter the principal amount of loan taken out in this cell.  Our template will use this to calculate the monthly payments, interest and principal paid automatically.  Treat all credit cards like they were regular term loans." sqref="G148 G156 G164 G17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terest Rate on Loan" prompt="Please enter the annual rate of interest paid on your term loan or line of credit.  Our template will automatically calculate the interest and principal payments.  Treat all credit cards like Term Loans." sqref="G149 G157 G165 G1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Duration of the Loan" prompt="Please enter the Duration of the Term loan or line of credit in this cell.  The template will automatically calculate the interest and principal payments." sqref="G150 G158 G166 G17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Input - Total Loan Amount" prompt="In the event you don't want to use our model, you can manually enter in the total amount of loans that you will be taken out for your business and this number will be used in the financial statements instead." sqref="K195">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Name of Fixed Asset Input" prompt="Please enter the name of the Fixed Asset individually or enter Fixed Assets summarized together.  Make sure that this information matches with the information that you have laid out in Template 2.4 - the template for Startup, acquisition or expansion cost" sqref="F212:G221">
      <formula1>$O$9="YES"</formula1>
    </dataValidation>
  </dataValidations>
  <hyperlinks>
    <hyperlink ref="F398" r:id="rId1"/>
  </hyperlinks>
  <printOptions horizontalCentered="1" verticalCentered="1"/>
  <pageMargins left="0.23" right="0.21" top="0.33" bottom="0.35" header="0.2" footer="0.2"/>
  <pageSetup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sheetPr codeName="Sheet1" enableFormatConditionsCalculation="0">
    <tabColor indexed="27"/>
  </sheetPr>
  <dimension ref="A1:AM1034"/>
  <sheetViews>
    <sheetView showGridLines="0" showRowColHeaders="0" zoomScaleNormal="100" workbookViewId="0">
      <selection activeCell="S9" sqref="S9"/>
    </sheetView>
  </sheetViews>
  <sheetFormatPr defaultRowHeight="12.75"/>
  <cols>
    <col min="1" max="1" width="2.14062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ht="5.0999999999999996" customHeight="1">
      <c r="A1" s="20"/>
    </row>
    <row r="2" spans="1:20">
      <c r="B2" s="523" t="s">
        <v>0</v>
      </c>
      <c r="C2" s="523"/>
      <c r="D2" s="523"/>
      <c r="E2" s="523"/>
      <c r="F2" s="523"/>
      <c r="G2" s="523"/>
      <c r="H2" s="523"/>
      <c r="I2" s="523"/>
      <c r="J2" s="523"/>
      <c r="K2" s="523"/>
      <c r="L2" s="523"/>
      <c r="M2" s="523"/>
      <c r="N2" s="523"/>
      <c r="O2" s="523"/>
      <c r="P2" s="523"/>
      <c r="Q2" s="523"/>
      <c r="R2" s="523"/>
      <c r="S2" s="523"/>
      <c r="T2" s="523"/>
    </row>
    <row r="3" spans="1:20" ht="5.0999999999999996" customHeight="1"/>
    <row r="4" spans="1:20" ht="11.45" customHeight="1">
      <c r="B4" s="527" t="s">
        <v>5</v>
      </c>
      <c r="C4" s="536"/>
      <c r="D4" s="536"/>
      <c r="E4" s="536"/>
      <c r="F4" s="536"/>
      <c r="G4" s="536"/>
      <c r="H4" s="536"/>
      <c r="I4" s="536"/>
      <c r="J4" s="536"/>
      <c r="K4" s="536"/>
      <c r="L4" s="536"/>
      <c r="M4" s="536"/>
      <c r="N4" s="536"/>
      <c r="O4" s="536"/>
      <c r="P4" s="536"/>
      <c r="Q4" s="536"/>
      <c r="R4" s="536"/>
      <c r="S4" s="536"/>
      <c r="T4" s="537"/>
    </row>
    <row r="5" spans="1:20" ht="11.45" customHeight="1">
      <c r="B5" s="538"/>
      <c r="C5" s="591"/>
      <c r="D5" s="591"/>
      <c r="E5" s="591"/>
      <c r="F5" s="591"/>
      <c r="G5" s="591"/>
      <c r="H5" s="591"/>
      <c r="I5" s="591"/>
      <c r="J5" s="591"/>
      <c r="K5" s="591"/>
      <c r="L5" s="591"/>
      <c r="M5" s="591"/>
      <c r="N5" s="591"/>
      <c r="O5" s="591"/>
      <c r="P5" s="591"/>
      <c r="Q5" s="591"/>
      <c r="R5" s="591"/>
      <c r="S5" s="591"/>
      <c r="T5" s="540"/>
    </row>
    <row r="6" spans="1:20" ht="11.45" customHeight="1">
      <c r="B6" s="538"/>
      <c r="C6" s="591"/>
      <c r="D6" s="591"/>
      <c r="E6" s="591"/>
      <c r="F6" s="591"/>
      <c r="G6" s="591"/>
      <c r="H6" s="591"/>
      <c r="I6" s="591"/>
      <c r="J6" s="591"/>
      <c r="K6" s="591"/>
      <c r="L6" s="591"/>
      <c r="M6" s="591"/>
      <c r="N6" s="591"/>
      <c r="O6" s="591"/>
      <c r="P6" s="591"/>
      <c r="Q6" s="591"/>
      <c r="R6" s="591"/>
      <c r="S6" s="591"/>
      <c r="T6" s="540"/>
    </row>
    <row r="7" spans="1:20" ht="11.45" customHeight="1">
      <c r="B7" s="538"/>
      <c r="C7" s="591"/>
      <c r="D7" s="591"/>
      <c r="E7" s="591"/>
      <c r="F7" s="591"/>
      <c r="G7" s="591"/>
      <c r="H7" s="591"/>
      <c r="I7" s="591"/>
      <c r="J7" s="591"/>
      <c r="K7" s="591"/>
      <c r="L7" s="591"/>
      <c r="M7" s="591"/>
      <c r="N7" s="591"/>
      <c r="O7" s="591"/>
      <c r="P7" s="591"/>
      <c r="Q7" s="591"/>
      <c r="R7" s="591"/>
      <c r="S7" s="591"/>
      <c r="T7" s="540"/>
    </row>
    <row r="8" spans="1:20" ht="11.45" customHeight="1">
      <c r="B8" s="538"/>
      <c r="C8" s="591"/>
      <c r="D8" s="591"/>
      <c r="E8" s="591"/>
      <c r="F8" s="591"/>
      <c r="G8" s="591"/>
      <c r="H8" s="591"/>
      <c r="I8" s="591"/>
      <c r="J8" s="591"/>
      <c r="K8" s="591"/>
      <c r="L8" s="591"/>
      <c r="M8" s="591"/>
      <c r="N8" s="591"/>
      <c r="O8" s="591"/>
      <c r="P8" s="591"/>
      <c r="Q8" s="591"/>
      <c r="R8" s="591"/>
      <c r="S8" s="591"/>
      <c r="T8" s="540"/>
    </row>
    <row r="9" spans="1:20" ht="12.75" customHeight="1">
      <c r="B9" s="24" t="s">
        <v>6</v>
      </c>
      <c r="C9" s="25"/>
      <c r="D9" s="25"/>
      <c r="E9" s="25"/>
      <c r="F9" s="25"/>
      <c r="G9" s="25"/>
      <c r="H9" s="25"/>
      <c r="I9" s="25"/>
      <c r="J9" s="25"/>
      <c r="K9" s="25"/>
      <c r="L9" s="25"/>
      <c r="M9" s="25"/>
      <c r="N9" s="25"/>
      <c r="O9" s="25"/>
      <c r="P9" s="25"/>
      <c r="Q9" s="25"/>
      <c r="R9" s="25"/>
      <c r="S9" s="26"/>
      <c r="T9" s="27"/>
    </row>
    <row r="11" spans="1:20">
      <c r="B11" s="523" t="s">
        <v>1</v>
      </c>
      <c r="C11" s="523"/>
      <c r="D11" s="523"/>
      <c r="E11" s="523"/>
      <c r="F11" s="523"/>
      <c r="G11" s="523"/>
      <c r="H11" s="523"/>
      <c r="I11" s="523"/>
      <c r="J11" s="523"/>
      <c r="K11" s="523"/>
      <c r="L11" s="523"/>
      <c r="M11" s="523"/>
      <c r="N11" s="523"/>
      <c r="O11" s="523"/>
      <c r="P11" s="523"/>
      <c r="Q11" s="523"/>
      <c r="R11" s="523"/>
      <c r="S11" s="523"/>
      <c r="T11" s="523"/>
    </row>
    <row r="12" spans="1:20" ht="5.0999999999999996" customHeight="1"/>
    <row r="13" spans="1:20" ht="12.75" customHeight="1">
      <c r="B13" s="527" t="s">
        <v>7</v>
      </c>
      <c r="C13" s="528"/>
      <c r="D13" s="528"/>
      <c r="E13" s="528"/>
      <c r="F13" s="528"/>
      <c r="G13" s="528"/>
      <c r="H13" s="528"/>
      <c r="I13" s="528"/>
      <c r="J13" s="528"/>
      <c r="K13" s="528"/>
      <c r="L13" s="528"/>
      <c r="M13" s="528"/>
      <c r="N13" s="528"/>
      <c r="O13" s="528"/>
      <c r="P13" s="528"/>
      <c r="Q13" s="528"/>
      <c r="R13" s="528"/>
      <c r="S13" s="528"/>
      <c r="T13" s="529"/>
    </row>
    <row r="14" spans="1:20">
      <c r="B14" s="530"/>
      <c r="C14" s="531"/>
      <c r="D14" s="531"/>
      <c r="E14" s="531"/>
      <c r="F14" s="531"/>
      <c r="G14" s="531"/>
      <c r="H14" s="531"/>
      <c r="I14" s="531"/>
      <c r="J14" s="531"/>
      <c r="K14" s="531"/>
      <c r="L14" s="531"/>
      <c r="M14" s="531"/>
      <c r="N14" s="531"/>
      <c r="O14" s="531"/>
      <c r="P14" s="531"/>
      <c r="Q14" s="531"/>
      <c r="R14" s="531"/>
      <c r="S14" s="531"/>
      <c r="T14" s="532"/>
    </row>
    <row r="15" spans="1:20">
      <c r="B15" s="530"/>
      <c r="C15" s="531"/>
      <c r="D15" s="531"/>
      <c r="E15" s="531"/>
      <c r="F15" s="531"/>
      <c r="G15" s="531"/>
      <c r="H15" s="531"/>
      <c r="I15" s="531"/>
      <c r="J15" s="531"/>
      <c r="K15" s="531"/>
      <c r="L15" s="531"/>
      <c r="M15" s="531"/>
      <c r="N15" s="531"/>
      <c r="O15" s="531"/>
      <c r="P15" s="531"/>
      <c r="Q15" s="531"/>
      <c r="R15" s="531"/>
      <c r="S15" s="531"/>
      <c r="T15" s="532"/>
    </row>
    <row r="16" spans="1:20">
      <c r="B16" s="533"/>
      <c r="C16" s="534"/>
      <c r="D16" s="534"/>
      <c r="E16" s="534"/>
      <c r="F16" s="534"/>
      <c r="G16" s="534"/>
      <c r="H16" s="534"/>
      <c r="I16" s="534"/>
      <c r="J16" s="534"/>
      <c r="K16" s="534"/>
      <c r="L16" s="534"/>
      <c r="M16" s="534"/>
      <c r="N16" s="534"/>
      <c r="O16" s="534"/>
      <c r="P16" s="534"/>
      <c r="Q16" s="534"/>
      <c r="R16" s="534"/>
      <c r="S16" s="534"/>
      <c r="T16" s="535"/>
    </row>
    <row r="17" spans="2:20" ht="12.75" customHeight="1"/>
    <row r="18" spans="2:20">
      <c r="B18" s="523" t="s">
        <v>187</v>
      </c>
      <c r="C18" s="523"/>
      <c r="D18" s="523"/>
      <c r="E18" s="523"/>
      <c r="F18" s="523"/>
      <c r="G18" s="523"/>
      <c r="H18" s="523"/>
      <c r="I18" s="523"/>
      <c r="J18" s="523"/>
      <c r="K18" s="523"/>
      <c r="L18" s="523"/>
      <c r="M18" s="523"/>
      <c r="N18" s="523"/>
      <c r="O18" s="523"/>
      <c r="P18" s="523"/>
      <c r="Q18" s="523"/>
      <c r="R18" s="523"/>
      <c r="S18" s="523"/>
      <c r="T18" s="523"/>
    </row>
    <row r="19" spans="2:20" ht="12.75" customHeight="1"/>
    <row r="20" spans="2:20" ht="12.75" customHeight="1">
      <c r="B20" s="7" t="s">
        <v>8</v>
      </c>
      <c r="C20" s="7"/>
      <c r="D20" s="7"/>
      <c r="E20" s="8"/>
      <c r="F20" s="112"/>
      <c r="Q20" s="674" t="str">
        <f>IF(Modules!N20&lt;&gt;"",Modules!N20,"")</f>
        <v/>
      </c>
      <c r="R20" s="675"/>
      <c r="S20" s="675"/>
      <c r="T20" s="676"/>
    </row>
    <row r="21" spans="2:20" ht="12.75" customHeight="1">
      <c r="B21" s="7" t="s">
        <v>9</v>
      </c>
      <c r="C21" s="7"/>
      <c r="D21" s="7"/>
      <c r="E21" s="8"/>
      <c r="F21" s="112"/>
      <c r="Q21" s="674" t="str">
        <f>IF(Modules!N21&lt;&gt;"",Modules!N21,"")</f>
        <v/>
      </c>
      <c r="R21" s="675"/>
      <c r="S21" s="675"/>
      <c r="T21" s="676"/>
    </row>
    <row r="22" spans="2:20" ht="12.75" customHeight="1">
      <c r="B22" s="7" t="s">
        <v>36</v>
      </c>
      <c r="C22" s="7"/>
      <c r="D22" s="7"/>
      <c r="E22" s="8"/>
      <c r="F22" s="112"/>
      <c r="Q22" s="668"/>
      <c r="R22" s="669"/>
      <c r="S22" s="669"/>
      <c r="T22" s="670"/>
    </row>
    <row r="23" spans="2:20" ht="12.75" customHeight="1">
      <c r="B23" s="7" t="s">
        <v>271</v>
      </c>
      <c r="C23" s="7"/>
      <c r="D23" s="7"/>
      <c r="E23" s="8"/>
      <c r="F23" s="112"/>
      <c r="Q23" s="668"/>
      <c r="R23" s="669"/>
      <c r="S23" s="669"/>
      <c r="T23" s="670"/>
    </row>
    <row r="24" spans="2:20">
      <c r="B24" s="1"/>
      <c r="C24" s="1"/>
      <c r="D24" s="1"/>
      <c r="E24" s="1"/>
      <c r="J24" s="1"/>
      <c r="K24" s="1"/>
      <c r="L24" s="1"/>
      <c r="M24" s="1"/>
      <c r="N24" s="1"/>
      <c r="O24" s="1"/>
      <c r="P24" s="1"/>
      <c r="Q24" s="1"/>
      <c r="R24" s="1"/>
      <c r="S24" s="1"/>
      <c r="T24" s="1"/>
    </row>
    <row r="25" spans="2:20">
      <c r="B25" s="59"/>
      <c r="C25" s="59"/>
      <c r="D25" s="28"/>
      <c r="E25" s="33"/>
      <c r="F25" s="671" t="s">
        <v>12</v>
      </c>
      <c r="G25" s="672"/>
      <c r="H25" s="672"/>
      <c r="I25" s="672"/>
      <c r="J25" s="672"/>
      <c r="K25" s="672"/>
      <c r="L25" s="673"/>
      <c r="M25" s="21"/>
      <c r="N25" s="21"/>
      <c r="O25" s="21"/>
      <c r="Q25" s="3"/>
      <c r="R25" s="22"/>
      <c r="S25" s="22"/>
      <c r="T25" s="22"/>
    </row>
    <row r="26" spans="2:20" ht="39.950000000000003" customHeight="1">
      <c r="B26" s="59"/>
      <c r="C26" s="59"/>
      <c r="D26" s="28"/>
      <c r="E26" s="33"/>
      <c r="F26" s="103" t="s">
        <v>11</v>
      </c>
      <c r="G26" s="104"/>
      <c r="H26" s="104" t="s">
        <v>10</v>
      </c>
      <c r="I26" s="104" t="s">
        <v>28</v>
      </c>
      <c r="J26" s="113" t="str">
        <f>+IF(Q21&lt;&gt;"",Q21,"Enter Year 1 in Modules")</f>
        <v>Enter Year 1 in Modules</v>
      </c>
      <c r="K26" s="104" t="str">
        <f>+IF(ISTEXT(J26),"Enter Year 1 in Modules",J26+1)</f>
        <v>Enter Year 1 in Modules</v>
      </c>
      <c r="L26" s="105" t="str">
        <f>+IF(ISTEXT(J26),"Enter year 1 in Modules",J26+2)</f>
        <v>Enter year 1 in Modules</v>
      </c>
      <c r="M26" s="113" t="str">
        <f t="shared" ref="M26:O30" si="0">+J26</f>
        <v>Enter Year 1 in Modules</v>
      </c>
      <c r="N26" s="104" t="str">
        <f t="shared" si="0"/>
        <v>Enter Year 1 in Modules</v>
      </c>
      <c r="O26" s="105" t="str">
        <f t="shared" si="0"/>
        <v>Enter year 1 in Modules</v>
      </c>
      <c r="Q26" s="3"/>
      <c r="R26" s="22"/>
      <c r="S26" s="22"/>
      <c r="T26" s="22"/>
    </row>
    <row r="27" spans="2:20">
      <c r="B27" s="59"/>
      <c r="C27" s="59"/>
      <c r="D27" s="28"/>
      <c r="E27" s="33"/>
      <c r="F27" s="77" t="s">
        <v>13</v>
      </c>
      <c r="G27" s="65"/>
      <c r="H27" s="37" t="s">
        <v>29</v>
      </c>
      <c r="I27" s="115" t="s">
        <v>29</v>
      </c>
      <c r="J27" s="89">
        <f>IF(Modules!J30&lt;&gt;"",Modules!J30,"")</f>
        <v>0</v>
      </c>
      <c r="K27" s="106">
        <f>IF(Modules!K30&lt;&gt;"",Modules!K30,"")</f>
        <v>0</v>
      </c>
      <c r="L27" s="107">
        <f>IF(Modules!L30&lt;&gt;"",Modules!L30,"")</f>
        <v>0</v>
      </c>
      <c r="M27" s="89">
        <f t="shared" si="0"/>
        <v>0</v>
      </c>
      <c r="N27" s="106">
        <f t="shared" si="0"/>
        <v>0</v>
      </c>
      <c r="O27" s="107">
        <f t="shared" si="0"/>
        <v>0</v>
      </c>
      <c r="Q27" s="4"/>
      <c r="R27" s="23"/>
      <c r="S27" s="23"/>
      <c r="T27" s="23"/>
    </row>
    <row r="28" spans="2:20">
      <c r="B28" s="59"/>
      <c r="C28" s="59"/>
      <c r="D28" s="28"/>
      <c r="E28" s="33"/>
      <c r="F28" s="78" t="s">
        <v>14</v>
      </c>
      <c r="G28" s="66"/>
      <c r="H28" s="38" t="s">
        <v>29</v>
      </c>
      <c r="I28" s="53" t="s">
        <v>29</v>
      </c>
      <c r="J28" s="76">
        <f>IF(Modules!J280&lt;&gt;"",Modules!J280,"")</f>
        <v>0</v>
      </c>
      <c r="K28" s="35">
        <f>IF(Modules!K280&lt;&gt;"",Modules!K280,"")</f>
        <v>0</v>
      </c>
      <c r="L28" s="79">
        <f>IF(Modules!L280&lt;&gt;"",Modules!L280,"")</f>
        <v>0</v>
      </c>
      <c r="M28" s="76">
        <f t="shared" si="0"/>
        <v>0</v>
      </c>
      <c r="N28" s="35">
        <f t="shared" si="0"/>
        <v>0</v>
      </c>
      <c r="O28" s="79">
        <f t="shared" si="0"/>
        <v>0</v>
      </c>
      <c r="Q28" s="4"/>
      <c r="R28" s="23"/>
      <c r="S28" s="23"/>
      <c r="T28" s="23"/>
    </row>
    <row r="29" spans="2:20">
      <c r="B29" s="59"/>
      <c r="C29" s="59"/>
      <c r="D29" s="28"/>
      <c r="E29" s="33"/>
      <c r="F29" s="78" t="s">
        <v>15</v>
      </c>
      <c r="G29" s="66"/>
      <c r="H29" s="38" t="s">
        <v>29</v>
      </c>
      <c r="I29" s="38" t="s">
        <v>29</v>
      </c>
      <c r="J29" s="76">
        <f>+J27-J28</f>
        <v>0</v>
      </c>
      <c r="K29" s="35">
        <f>+K27-K28</f>
        <v>0</v>
      </c>
      <c r="L29" s="79">
        <f>+L27-L28</f>
        <v>0</v>
      </c>
      <c r="M29" s="76">
        <f t="shared" si="0"/>
        <v>0</v>
      </c>
      <c r="N29" s="35">
        <f t="shared" si="0"/>
        <v>0</v>
      </c>
      <c r="O29" s="79">
        <f t="shared" si="0"/>
        <v>0</v>
      </c>
      <c r="Q29" s="4"/>
      <c r="R29" s="23"/>
      <c r="S29" s="23"/>
      <c r="T29" s="23"/>
    </row>
    <row r="30" spans="2:20">
      <c r="B30" s="59"/>
      <c r="C30" s="59"/>
      <c r="D30" s="28"/>
      <c r="E30" s="33"/>
      <c r="F30" s="80" t="s">
        <v>16</v>
      </c>
      <c r="G30" s="67"/>
      <c r="H30" s="38" t="s">
        <v>29</v>
      </c>
      <c r="I30" s="38" t="s">
        <v>29</v>
      </c>
      <c r="J30" s="114" t="str">
        <f>IF(ISERROR(J29/J27),"",(J29/J27))</f>
        <v/>
      </c>
      <c r="K30" s="52" t="str">
        <f t="shared" ref="K30:L30" si="1">IF(ISERROR(K29/K27),"",(K29/K27))</f>
        <v/>
      </c>
      <c r="L30" s="81" t="str">
        <f t="shared" si="1"/>
        <v/>
      </c>
      <c r="M30" s="114" t="str">
        <f t="shared" si="0"/>
        <v/>
      </c>
      <c r="N30" s="52" t="str">
        <f t="shared" si="0"/>
        <v/>
      </c>
      <c r="O30" s="81" t="str">
        <f t="shared" si="0"/>
        <v/>
      </c>
      <c r="Q30" s="4"/>
      <c r="R30" s="23"/>
      <c r="S30" s="23"/>
      <c r="T30" s="23"/>
    </row>
    <row r="31" spans="2:20" ht="5.0999999999999996" customHeight="1">
      <c r="B31" s="59"/>
      <c r="C31" s="59"/>
      <c r="D31" s="28"/>
      <c r="E31" s="33"/>
      <c r="F31" s="82"/>
      <c r="G31" s="68"/>
      <c r="H31" s="57"/>
      <c r="I31" s="57"/>
      <c r="J31" s="75"/>
      <c r="K31" s="56"/>
      <c r="L31" s="83"/>
      <c r="M31" s="75"/>
      <c r="N31" s="56"/>
      <c r="O31" s="56"/>
      <c r="Q31" s="4"/>
      <c r="R31" s="23"/>
      <c r="S31" s="23"/>
      <c r="T31" s="23"/>
    </row>
    <row r="32" spans="2:20">
      <c r="B32" s="59"/>
      <c r="C32" s="59"/>
      <c r="D32" s="28"/>
      <c r="E32" s="33"/>
      <c r="F32" s="84" t="s">
        <v>17</v>
      </c>
      <c r="G32" s="69"/>
      <c r="H32" s="38"/>
      <c r="I32" s="41"/>
      <c r="J32" s="76"/>
      <c r="K32" s="35"/>
      <c r="L32" s="79"/>
      <c r="M32" s="76"/>
      <c r="N32" s="35"/>
      <c r="O32" s="35"/>
      <c r="Q32" s="4"/>
      <c r="R32" s="23"/>
      <c r="S32" s="23"/>
      <c r="T32" s="23"/>
    </row>
    <row r="33" spans="2:20">
      <c r="B33" s="59"/>
      <c r="C33" s="59"/>
      <c r="E33" s="522">
        <f>+COUNTIF($F$33:$F$93,"&lt;="&amp;F33)</f>
        <v>0</v>
      </c>
      <c r="F33" s="660"/>
      <c r="G33" s="108" t="s">
        <v>35</v>
      </c>
      <c r="H33" s="70" t="s">
        <v>29</v>
      </c>
      <c r="I33" s="70" t="s">
        <v>29</v>
      </c>
      <c r="J33" s="71"/>
      <c r="K33" s="71"/>
      <c r="L33" s="85"/>
      <c r="M33" s="658">
        <f>+IF(J33&lt;&gt;"",J33,J34)</f>
        <v>0</v>
      </c>
      <c r="N33" s="656">
        <f>+IF(K33&lt;&gt;"",K33,K34)</f>
        <v>0</v>
      </c>
      <c r="O33" s="656">
        <f>+IF(L33&lt;&gt;"",L33,L34)</f>
        <v>0</v>
      </c>
      <c r="Q33" s="4"/>
      <c r="R33" s="23"/>
      <c r="S33" s="23"/>
      <c r="T33" s="23"/>
    </row>
    <row r="34" spans="2:20">
      <c r="B34" s="59"/>
      <c r="C34" s="59"/>
      <c r="E34" s="522"/>
      <c r="F34" s="661"/>
      <c r="G34" s="109" t="s">
        <v>34</v>
      </c>
      <c r="H34" s="72"/>
      <c r="I34" s="72"/>
      <c r="J34" s="73">
        <f>+H34*$J$27</f>
        <v>0</v>
      </c>
      <c r="K34" s="73">
        <f>+(I34*J34)+J34</f>
        <v>0</v>
      </c>
      <c r="L34" s="86">
        <f>+(I34*K34)+K34</f>
        <v>0</v>
      </c>
      <c r="M34" s="659"/>
      <c r="N34" s="657"/>
      <c r="O34" s="657"/>
      <c r="Q34" s="4"/>
      <c r="R34" s="23"/>
      <c r="S34" s="23"/>
      <c r="T34" s="23"/>
    </row>
    <row r="35" spans="2:20">
      <c r="B35" s="59"/>
      <c r="C35" s="59"/>
      <c r="E35" s="522">
        <f t="shared" ref="E35:E93" si="2">+COUNTIF($F$33:$F$93,"&lt;="&amp;F35)</f>
        <v>0</v>
      </c>
      <c r="F35" s="660"/>
      <c r="G35" s="108" t="s">
        <v>35</v>
      </c>
      <c r="H35" s="70" t="s">
        <v>29</v>
      </c>
      <c r="I35" s="70" t="s">
        <v>29</v>
      </c>
      <c r="J35" s="71"/>
      <c r="K35" s="71"/>
      <c r="L35" s="85"/>
      <c r="M35" s="658">
        <f>+IF(J35&lt;&gt;"",J35,J36)</f>
        <v>0</v>
      </c>
      <c r="N35" s="656">
        <f>+IF(K35&lt;&gt;"",K35,K36)</f>
        <v>0</v>
      </c>
      <c r="O35" s="656">
        <f>+IF(L35&lt;&gt;"",L35,L36)</f>
        <v>0</v>
      </c>
      <c r="Q35" s="4"/>
      <c r="R35" s="23"/>
      <c r="S35" s="23"/>
      <c r="T35" s="23"/>
    </row>
    <row r="36" spans="2:20">
      <c r="B36" s="59"/>
      <c r="C36" s="59"/>
      <c r="E36" s="522"/>
      <c r="F36" s="661"/>
      <c r="G36" s="109" t="s">
        <v>34</v>
      </c>
      <c r="H36" s="72"/>
      <c r="I36" s="72"/>
      <c r="J36" s="73">
        <f>+H36*$J$27</f>
        <v>0</v>
      </c>
      <c r="K36" s="73">
        <f>+(I36*J36)+J36</f>
        <v>0</v>
      </c>
      <c r="L36" s="86">
        <f>+(I36*K36)+K36</f>
        <v>0</v>
      </c>
      <c r="M36" s="659"/>
      <c r="N36" s="657"/>
      <c r="O36" s="657"/>
      <c r="Q36" s="4"/>
      <c r="R36" s="23"/>
      <c r="S36" s="23"/>
      <c r="T36" s="23"/>
    </row>
    <row r="37" spans="2:20">
      <c r="B37" s="59"/>
      <c r="C37" s="59"/>
      <c r="E37" s="522">
        <f t="shared" si="2"/>
        <v>0</v>
      </c>
      <c r="F37" s="660"/>
      <c r="G37" s="108" t="s">
        <v>35</v>
      </c>
      <c r="H37" s="70" t="s">
        <v>29</v>
      </c>
      <c r="I37" s="70" t="s">
        <v>29</v>
      </c>
      <c r="J37" s="71"/>
      <c r="K37" s="71"/>
      <c r="L37" s="85"/>
      <c r="M37" s="658">
        <f>+IF(J37&lt;&gt;"",J37,J38)</f>
        <v>0</v>
      </c>
      <c r="N37" s="656">
        <f>+IF(K37&lt;&gt;"",K37,K38)</f>
        <v>0</v>
      </c>
      <c r="O37" s="656">
        <f>+IF(L37&lt;&gt;"",L37,L38)</f>
        <v>0</v>
      </c>
      <c r="Q37" s="4"/>
      <c r="R37" s="23"/>
      <c r="S37" s="23"/>
      <c r="T37" s="23"/>
    </row>
    <row r="38" spans="2:20">
      <c r="B38" s="59"/>
      <c r="C38" s="59"/>
      <c r="E38" s="522"/>
      <c r="F38" s="661"/>
      <c r="G38" s="109" t="s">
        <v>34</v>
      </c>
      <c r="H38" s="72"/>
      <c r="I38" s="72"/>
      <c r="J38" s="73">
        <f>+H38*$J$27</f>
        <v>0</v>
      </c>
      <c r="K38" s="73">
        <f>+(I38*J38)+J38</f>
        <v>0</v>
      </c>
      <c r="L38" s="86">
        <f>+(I38*K38)+K38</f>
        <v>0</v>
      </c>
      <c r="M38" s="659"/>
      <c r="N38" s="657"/>
      <c r="O38" s="657"/>
      <c r="Q38" s="4"/>
      <c r="R38" s="23"/>
      <c r="S38" s="23"/>
      <c r="T38" s="23"/>
    </row>
    <row r="39" spans="2:20">
      <c r="B39" s="59"/>
      <c r="C39" s="59"/>
      <c r="E39" s="522">
        <f t="shared" si="2"/>
        <v>0</v>
      </c>
      <c r="F39" s="660"/>
      <c r="G39" s="108" t="s">
        <v>35</v>
      </c>
      <c r="H39" s="70" t="s">
        <v>29</v>
      </c>
      <c r="I39" s="70" t="s">
        <v>29</v>
      </c>
      <c r="J39" s="71"/>
      <c r="K39" s="71"/>
      <c r="L39" s="85"/>
      <c r="M39" s="658">
        <f>+IF(J39&lt;&gt;"",J39,J40)</f>
        <v>0</v>
      </c>
      <c r="N39" s="656">
        <f>+IF(K39&lt;&gt;"",K39,K40)</f>
        <v>0</v>
      </c>
      <c r="O39" s="656">
        <f>+IF(L39&lt;&gt;"",L39,L40)</f>
        <v>0</v>
      </c>
      <c r="Q39" s="4"/>
      <c r="R39" s="23"/>
      <c r="S39" s="23"/>
      <c r="T39" s="23"/>
    </row>
    <row r="40" spans="2:20">
      <c r="B40" s="59"/>
      <c r="C40" s="59"/>
      <c r="E40" s="522"/>
      <c r="F40" s="661"/>
      <c r="G40" s="109" t="s">
        <v>34</v>
      </c>
      <c r="H40" s="72"/>
      <c r="I40" s="72"/>
      <c r="J40" s="73">
        <f>+H40*$J$27</f>
        <v>0</v>
      </c>
      <c r="K40" s="73">
        <f>+(I40*J40)+J40</f>
        <v>0</v>
      </c>
      <c r="L40" s="86">
        <f>+(I40*K40)+K40</f>
        <v>0</v>
      </c>
      <c r="M40" s="659"/>
      <c r="N40" s="657"/>
      <c r="O40" s="657"/>
      <c r="Q40" s="4"/>
      <c r="R40" s="23"/>
      <c r="S40" s="23"/>
      <c r="T40" s="23"/>
    </row>
    <row r="41" spans="2:20">
      <c r="B41" s="59"/>
      <c r="C41" s="59"/>
      <c r="E41" s="522">
        <f t="shared" si="2"/>
        <v>0</v>
      </c>
      <c r="F41" s="660"/>
      <c r="G41" s="108" t="s">
        <v>35</v>
      </c>
      <c r="H41" s="70" t="s">
        <v>29</v>
      </c>
      <c r="I41" s="70" t="s">
        <v>29</v>
      </c>
      <c r="J41" s="71"/>
      <c r="K41" s="71"/>
      <c r="L41" s="85"/>
      <c r="M41" s="658">
        <f>+IF(J41&lt;&gt;"",J41,J42)</f>
        <v>0</v>
      </c>
      <c r="N41" s="656">
        <f>+IF(K41&lt;&gt;"",K41,K42)</f>
        <v>0</v>
      </c>
      <c r="O41" s="656">
        <f>+IF(L41&lt;&gt;"",L41,L42)</f>
        <v>0</v>
      </c>
      <c r="Q41" s="4"/>
      <c r="R41" s="23"/>
      <c r="S41" s="23"/>
      <c r="T41" s="23"/>
    </row>
    <row r="42" spans="2:20">
      <c r="B42" s="59"/>
      <c r="C42" s="59"/>
      <c r="E42" s="522"/>
      <c r="F42" s="661"/>
      <c r="G42" s="109" t="s">
        <v>34</v>
      </c>
      <c r="H42" s="72"/>
      <c r="I42" s="72"/>
      <c r="J42" s="73">
        <f>+H42*$J$27</f>
        <v>0</v>
      </c>
      <c r="K42" s="73">
        <f>+(I42*J42)+J42</f>
        <v>0</v>
      </c>
      <c r="L42" s="86">
        <f>+(I42*K42)+K42</f>
        <v>0</v>
      </c>
      <c r="M42" s="659"/>
      <c r="N42" s="657"/>
      <c r="O42" s="657"/>
      <c r="Q42" s="4"/>
      <c r="R42" s="23"/>
      <c r="S42" s="23"/>
      <c r="T42" s="23"/>
    </row>
    <row r="43" spans="2:20">
      <c r="B43" s="59"/>
      <c r="C43" s="59"/>
      <c r="E43" s="522">
        <f t="shared" si="2"/>
        <v>0</v>
      </c>
      <c r="F43" s="660"/>
      <c r="G43" s="108" t="s">
        <v>35</v>
      </c>
      <c r="H43" s="70" t="s">
        <v>29</v>
      </c>
      <c r="I43" s="70" t="s">
        <v>29</v>
      </c>
      <c r="J43" s="71"/>
      <c r="K43" s="71"/>
      <c r="L43" s="85"/>
      <c r="M43" s="658">
        <f>+IF(J43&lt;&gt;"",J43,J44)</f>
        <v>0</v>
      </c>
      <c r="N43" s="656">
        <f>+IF(K43&lt;&gt;"",K43,K44)</f>
        <v>0</v>
      </c>
      <c r="O43" s="656">
        <f>+IF(L43&lt;&gt;"",L43,L44)</f>
        <v>0</v>
      </c>
      <c r="Q43" s="4"/>
      <c r="R43" s="23"/>
      <c r="S43" s="23"/>
      <c r="T43" s="23"/>
    </row>
    <row r="44" spans="2:20">
      <c r="B44" s="59"/>
      <c r="C44" s="59"/>
      <c r="E44" s="522"/>
      <c r="F44" s="661"/>
      <c r="G44" s="109" t="s">
        <v>34</v>
      </c>
      <c r="H44" s="72"/>
      <c r="I44" s="72"/>
      <c r="J44" s="73">
        <f>+H44*$J$27</f>
        <v>0</v>
      </c>
      <c r="K44" s="73">
        <f>+(I44*J44)+J44</f>
        <v>0</v>
      </c>
      <c r="L44" s="86">
        <f>+(I44*K44)+K44</f>
        <v>0</v>
      </c>
      <c r="M44" s="659"/>
      <c r="N44" s="657"/>
      <c r="O44" s="657"/>
      <c r="Q44" s="4"/>
      <c r="R44" s="23"/>
      <c r="S44" s="23"/>
      <c r="T44" s="23"/>
    </row>
    <row r="45" spans="2:20">
      <c r="B45" s="59"/>
      <c r="C45" s="59"/>
      <c r="E45" s="522">
        <f t="shared" si="2"/>
        <v>0</v>
      </c>
      <c r="F45" s="660"/>
      <c r="G45" s="108" t="s">
        <v>35</v>
      </c>
      <c r="H45" s="70" t="s">
        <v>29</v>
      </c>
      <c r="I45" s="70" t="s">
        <v>29</v>
      </c>
      <c r="J45" s="71"/>
      <c r="K45" s="71"/>
      <c r="L45" s="85"/>
      <c r="M45" s="658">
        <f>+IF(J45&lt;&gt;"",J45,J46)</f>
        <v>0</v>
      </c>
      <c r="N45" s="656">
        <f>+IF(K45&lt;&gt;"",K45,K46)</f>
        <v>0</v>
      </c>
      <c r="O45" s="656">
        <f>+IF(L45&lt;&gt;"",L45,L46)</f>
        <v>0</v>
      </c>
      <c r="Q45" s="4"/>
      <c r="R45" s="23"/>
      <c r="S45" s="23"/>
      <c r="T45" s="23"/>
    </row>
    <row r="46" spans="2:20">
      <c r="B46" s="59"/>
      <c r="C46" s="59"/>
      <c r="E46" s="522"/>
      <c r="F46" s="661"/>
      <c r="G46" s="109" t="s">
        <v>34</v>
      </c>
      <c r="H46" s="72"/>
      <c r="I46" s="72"/>
      <c r="J46" s="73">
        <f>+H46*$J$27</f>
        <v>0</v>
      </c>
      <c r="K46" s="73">
        <f>+(I46*J46)+J46</f>
        <v>0</v>
      </c>
      <c r="L46" s="86">
        <f>+(I46*K46)+K46</f>
        <v>0</v>
      </c>
      <c r="M46" s="659"/>
      <c r="N46" s="657"/>
      <c r="O46" s="657"/>
      <c r="Q46" s="4"/>
      <c r="R46" s="23"/>
      <c r="S46" s="23"/>
      <c r="T46" s="23"/>
    </row>
    <row r="47" spans="2:20">
      <c r="B47" s="59"/>
      <c r="C47" s="59"/>
      <c r="E47" s="522">
        <f t="shared" si="2"/>
        <v>0</v>
      </c>
      <c r="F47" s="660"/>
      <c r="G47" s="108" t="s">
        <v>35</v>
      </c>
      <c r="H47" s="70" t="s">
        <v>29</v>
      </c>
      <c r="I47" s="70" t="s">
        <v>29</v>
      </c>
      <c r="J47" s="71"/>
      <c r="K47" s="71"/>
      <c r="L47" s="85"/>
      <c r="M47" s="658">
        <f>+IF(J47&lt;&gt;"",J47,J48)</f>
        <v>0</v>
      </c>
      <c r="N47" s="656">
        <f>+IF(K47&lt;&gt;"",K47,K48)</f>
        <v>0</v>
      </c>
      <c r="O47" s="656">
        <f>+IF(L47&lt;&gt;"",L47,L48)</f>
        <v>0</v>
      </c>
      <c r="Q47" s="4"/>
      <c r="R47" s="23"/>
      <c r="S47" s="23"/>
      <c r="T47" s="23"/>
    </row>
    <row r="48" spans="2:20">
      <c r="B48" s="59"/>
      <c r="C48" s="59"/>
      <c r="E48" s="522"/>
      <c r="F48" s="661"/>
      <c r="G48" s="109" t="s">
        <v>34</v>
      </c>
      <c r="H48" s="72"/>
      <c r="I48" s="72"/>
      <c r="J48" s="73">
        <f>+H48*$J$27</f>
        <v>0</v>
      </c>
      <c r="K48" s="73">
        <f>+(I48*J48)+J48</f>
        <v>0</v>
      </c>
      <c r="L48" s="86">
        <f>+(I48*K48)+K48</f>
        <v>0</v>
      </c>
      <c r="M48" s="659"/>
      <c r="N48" s="657"/>
      <c r="O48" s="657"/>
      <c r="Q48" s="4"/>
      <c r="R48" s="23"/>
      <c r="S48" s="23"/>
      <c r="T48" s="23"/>
    </row>
    <row r="49" spans="2:21">
      <c r="B49" s="59"/>
      <c r="C49" s="59"/>
      <c r="E49" s="522">
        <f t="shared" si="2"/>
        <v>0</v>
      </c>
      <c r="F49" s="660"/>
      <c r="G49" s="108" t="s">
        <v>35</v>
      </c>
      <c r="H49" s="70" t="s">
        <v>29</v>
      </c>
      <c r="I49" s="70" t="s">
        <v>29</v>
      </c>
      <c r="J49" s="71"/>
      <c r="K49" s="71"/>
      <c r="L49" s="85"/>
      <c r="M49" s="658">
        <f>+IF(J49&lt;&gt;"",J49,J50)</f>
        <v>0</v>
      </c>
      <c r="N49" s="656">
        <f>+IF(K49&lt;&gt;"",K49,K50)</f>
        <v>0</v>
      </c>
      <c r="O49" s="656">
        <f>+IF(L49&lt;&gt;"",L49,L50)</f>
        <v>0</v>
      </c>
      <c r="Q49" s="4"/>
      <c r="R49" s="23"/>
      <c r="S49" s="23"/>
      <c r="T49" s="23"/>
    </row>
    <row r="50" spans="2:21">
      <c r="B50" s="59"/>
      <c r="C50" s="59"/>
      <c r="E50" s="522"/>
      <c r="F50" s="661"/>
      <c r="G50" s="109" t="s">
        <v>34</v>
      </c>
      <c r="H50" s="72"/>
      <c r="I50" s="72"/>
      <c r="J50" s="73">
        <f>+H50*$J$27</f>
        <v>0</v>
      </c>
      <c r="K50" s="73">
        <f>+(I50*J50)+J50</f>
        <v>0</v>
      </c>
      <c r="L50" s="86">
        <f>+(I50*K50)+K50</f>
        <v>0</v>
      </c>
      <c r="M50" s="659"/>
      <c r="N50" s="657"/>
      <c r="O50" s="657"/>
      <c r="Q50" s="4"/>
      <c r="R50" s="23"/>
      <c r="S50" s="23"/>
      <c r="T50" s="23"/>
    </row>
    <row r="51" spans="2:21">
      <c r="B51" s="59"/>
      <c r="C51" s="59"/>
      <c r="E51" s="522">
        <f t="shared" si="2"/>
        <v>0</v>
      </c>
      <c r="F51" s="660"/>
      <c r="G51" s="108" t="s">
        <v>35</v>
      </c>
      <c r="H51" s="70" t="s">
        <v>29</v>
      </c>
      <c r="I51" s="70" t="s">
        <v>29</v>
      </c>
      <c r="J51" s="71"/>
      <c r="K51" s="71"/>
      <c r="L51" s="85"/>
      <c r="M51" s="658">
        <f>+IF(J51&lt;&gt;"",J51,J52)</f>
        <v>0</v>
      </c>
      <c r="N51" s="656">
        <f>+IF(K51&lt;&gt;"",K51,K52)</f>
        <v>0</v>
      </c>
      <c r="O51" s="656">
        <f>+IF(L51&lt;&gt;"",L51,L52)</f>
        <v>0</v>
      </c>
      <c r="Q51" s="4"/>
      <c r="R51" s="23"/>
      <c r="U51" s="64"/>
    </row>
    <row r="52" spans="2:21">
      <c r="B52" s="59"/>
      <c r="C52" s="59"/>
      <c r="E52" s="522"/>
      <c r="F52" s="661"/>
      <c r="G52" s="109" t="s">
        <v>34</v>
      </c>
      <c r="H52" s="72"/>
      <c r="I52" s="72"/>
      <c r="J52" s="73">
        <f>+H52*$J$27</f>
        <v>0</v>
      </c>
      <c r="K52" s="73">
        <f>+(I52*J52)+J52</f>
        <v>0</v>
      </c>
      <c r="L52" s="86">
        <f>+(I52*K52)+K52</f>
        <v>0</v>
      </c>
      <c r="M52" s="659"/>
      <c r="N52" s="657"/>
      <c r="O52" s="657"/>
      <c r="Q52" s="4"/>
      <c r="R52" s="23"/>
      <c r="U52" s="64"/>
    </row>
    <row r="53" spans="2:21">
      <c r="B53" s="59"/>
      <c r="C53" s="59"/>
      <c r="E53" s="522">
        <f t="shared" si="2"/>
        <v>0</v>
      </c>
      <c r="F53" s="660"/>
      <c r="G53" s="108" t="s">
        <v>35</v>
      </c>
      <c r="H53" s="70" t="s">
        <v>29</v>
      </c>
      <c r="I53" s="70" t="s">
        <v>29</v>
      </c>
      <c r="J53" s="71"/>
      <c r="K53" s="71"/>
      <c r="L53" s="85"/>
      <c r="M53" s="658">
        <f>+IF(J53&lt;&gt;"",J53,J54)</f>
        <v>0</v>
      </c>
      <c r="N53" s="656">
        <f>+IF(K53&lt;&gt;"",K53,K54)</f>
        <v>0</v>
      </c>
      <c r="O53" s="656">
        <f>+IF(L53&lt;&gt;"",L53,L54)</f>
        <v>0</v>
      </c>
      <c r="Q53" s="4"/>
      <c r="R53" s="23"/>
      <c r="S53" s="23"/>
      <c r="T53" s="23"/>
    </row>
    <row r="54" spans="2:21">
      <c r="B54" s="59"/>
      <c r="C54" s="59"/>
      <c r="E54" s="522"/>
      <c r="F54" s="661"/>
      <c r="G54" s="109" t="s">
        <v>34</v>
      </c>
      <c r="H54" s="72"/>
      <c r="I54" s="72"/>
      <c r="J54" s="73">
        <f>+H54*$J$27</f>
        <v>0</v>
      </c>
      <c r="K54" s="73">
        <f>+(I54*J54)+J54</f>
        <v>0</v>
      </c>
      <c r="L54" s="86">
        <f>+(I54*K54)+K54</f>
        <v>0</v>
      </c>
      <c r="M54" s="659"/>
      <c r="N54" s="657"/>
      <c r="O54" s="657"/>
      <c r="Q54" s="4"/>
      <c r="R54" s="23"/>
      <c r="S54" s="23"/>
      <c r="T54" s="23"/>
    </row>
    <row r="55" spans="2:21">
      <c r="B55" s="59"/>
      <c r="C55" s="59"/>
      <c r="E55" s="522">
        <f t="shared" si="2"/>
        <v>0</v>
      </c>
      <c r="F55" s="660"/>
      <c r="G55" s="108" t="s">
        <v>35</v>
      </c>
      <c r="H55" s="70" t="s">
        <v>29</v>
      </c>
      <c r="I55" s="70" t="s">
        <v>29</v>
      </c>
      <c r="J55" s="71"/>
      <c r="K55" s="71"/>
      <c r="L55" s="85"/>
      <c r="M55" s="658">
        <f>+IF(J55&lt;&gt;"",J55,J56)</f>
        <v>0</v>
      </c>
      <c r="N55" s="656">
        <f>+IF(K55&lt;&gt;"",K55,K56)</f>
        <v>0</v>
      </c>
      <c r="O55" s="656">
        <f>+IF(L55&lt;&gt;"",L55,L56)</f>
        <v>0</v>
      </c>
      <c r="Q55" s="4"/>
      <c r="R55" s="23"/>
      <c r="S55" s="23"/>
      <c r="T55" s="23"/>
    </row>
    <row r="56" spans="2:21">
      <c r="B56" s="59"/>
      <c r="C56" s="59"/>
      <c r="E56" s="522"/>
      <c r="F56" s="661"/>
      <c r="G56" s="109" t="s">
        <v>34</v>
      </c>
      <c r="H56" s="72"/>
      <c r="I56" s="72"/>
      <c r="J56" s="73">
        <f>+H56*$J$27</f>
        <v>0</v>
      </c>
      <c r="K56" s="73">
        <f>+(I56*J56)+J56</f>
        <v>0</v>
      </c>
      <c r="L56" s="86">
        <f>+(I56*K56)+K56</f>
        <v>0</v>
      </c>
      <c r="M56" s="659"/>
      <c r="N56" s="657"/>
      <c r="O56" s="657"/>
      <c r="Q56" s="4"/>
      <c r="R56" s="23"/>
      <c r="S56" s="23"/>
      <c r="T56" s="23"/>
    </row>
    <row r="57" spans="2:21">
      <c r="B57" s="59"/>
      <c r="C57" s="59"/>
      <c r="E57" s="522">
        <f t="shared" si="2"/>
        <v>0</v>
      </c>
      <c r="F57" s="660"/>
      <c r="G57" s="108" t="s">
        <v>35</v>
      </c>
      <c r="H57" s="70" t="s">
        <v>29</v>
      </c>
      <c r="I57" s="70" t="s">
        <v>29</v>
      </c>
      <c r="J57" s="71"/>
      <c r="K57" s="71"/>
      <c r="L57" s="85"/>
      <c r="M57" s="658">
        <f>+IF(J57&lt;&gt;"",J57,J58)</f>
        <v>0</v>
      </c>
      <c r="N57" s="656">
        <f>+IF(K57&lt;&gt;"",K57,K58)</f>
        <v>0</v>
      </c>
      <c r="O57" s="656">
        <f>+IF(L57&lt;&gt;"",L57,L58)</f>
        <v>0</v>
      </c>
      <c r="Q57" s="4"/>
      <c r="R57" s="23"/>
      <c r="S57" s="23"/>
      <c r="T57" s="23"/>
    </row>
    <row r="58" spans="2:21">
      <c r="B58" s="59"/>
      <c r="C58" s="59"/>
      <c r="E58" s="522"/>
      <c r="F58" s="661"/>
      <c r="G58" s="109" t="s">
        <v>34</v>
      </c>
      <c r="H58" s="72"/>
      <c r="I58" s="72"/>
      <c r="J58" s="73">
        <f>+H58*$J$27</f>
        <v>0</v>
      </c>
      <c r="K58" s="73">
        <f>+(I58*J58)+J58</f>
        <v>0</v>
      </c>
      <c r="L58" s="86">
        <f>+(I58*K58)+K58</f>
        <v>0</v>
      </c>
      <c r="M58" s="659"/>
      <c r="N58" s="657"/>
      <c r="O58" s="657"/>
      <c r="Q58" s="4"/>
      <c r="R58" s="23"/>
      <c r="S58" s="23"/>
      <c r="T58" s="23"/>
    </row>
    <row r="59" spans="2:21">
      <c r="B59" s="59"/>
      <c r="C59" s="59"/>
      <c r="E59" s="522">
        <f t="shared" si="2"/>
        <v>0</v>
      </c>
      <c r="F59" s="660"/>
      <c r="G59" s="108" t="s">
        <v>35</v>
      </c>
      <c r="H59" s="70" t="s">
        <v>29</v>
      </c>
      <c r="I59" s="70" t="s">
        <v>29</v>
      </c>
      <c r="J59" s="71"/>
      <c r="K59" s="71"/>
      <c r="L59" s="85"/>
      <c r="M59" s="658">
        <f>+IF(J59&lt;&gt;"",J59,J60)</f>
        <v>0</v>
      </c>
      <c r="N59" s="656">
        <f>+IF(K59&lt;&gt;"",K59,K60)</f>
        <v>0</v>
      </c>
      <c r="O59" s="656">
        <f>+IF(L59&lt;&gt;"",L59,L60)</f>
        <v>0</v>
      </c>
      <c r="Q59" s="4"/>
      <c r="R59" s="23"/>
      <c r="S59" s="23"/>
      <c r="T59" s="23"/>
    </row>
    <row r="60" spans="2:21">
      <c r="B60" s="59"/>
      <c r="C60" s="59"/>
      <c r="E60" s="522"/>
      <c r="F60" s="661"/>
      <c r="G60" s="109" t="s">
        <v>34</v>
      </c>
      <c r="H60" s="72"/>
      <c r="I60" s="72"/>
      <c r="J60" s="73">
        <f>+H60*$J$27</f>
        <v>0</v>
      </c>
      <c r="K60" s="73">
        <f>+(I60*J60)+J60</f>
        <v>0</v>
      </c>
      <c r="L60" s="86">
        <f>+(I60*K60)+K60</f>
        <v>0</v>
      </c>
      <c r="M60" s="659"/>
      <c r="N60" s="657"/>
      <c r="O60" s="657"/>
      <c r="Q60" s="4"/>
      <c r="R60" s="23"/>
      <c r="S60" s="23"/>
      <c r="T60" s="23"/>
    </row>
    <row r="61" spans="2:21">
      <c r="B61" s="59"/>
      <c r="C61" s="59"/>
      <c r="E61" s="522">
        <f t="shared" si="2"/>
        <v>0</v>
      </c>
      <c r="F61" s="660"/>
      <c r="G61" s="108" t="s">
        <v>35</v>
      </c>
      <c r="H61" s="70" t="s">
        <v>29</v>
      </c>
      <c r="I61" s="70" t="s">
        <v>29</v>
      </c>
      <c r="J61" s="71"/>
      <c r="K61" s="71"/>
      <c r="L61" s="85"/>
      <c r="M61" s="658">
        <f>+IF(J61&lt;&gt;"",J61,J62)</f>
        <v>0</v>
      </c>
      <c r="N61" s="656">
        <f>+IF(K61&lt;&gt;"",K61,K62)</f>
        <v>0</v>
      </c>
      <c r="O61" s="656">
        <f>+IF(L61&lt;&gt;"",L61,L62)</f>
        <v>0</v>
      </c>
      <c r="Q61" s="4"/>
      <c r="R61" s="23"/>
      <c r="S61" s="23"/>
      <c r="T61" s="23"/>
    </row>
    <row r="62" spans="2:21">
      <c r="B62" s="59"/>
      <c r="C62" s="59"/>
      <c r="E62" s="522"/>
      <c r="F62" s="661"/>
      <c r="G62" s="109" t="s">
        <v>34</v>
      </c>
      <c r="H62" s="72"/>
      <c r="I62" s="72"/>
      <c r="J62" s="73">
        <f>+H62*$J$27</f>
        <v>0</v>
      </c>
      <c r="K62" s="73">
        <f>+(I62*J62)+J62</f>
        <v>0</v>
      </c>
      <c r="L62" s="86">
        <f>+(I62*K62)+K62</f>
        <v>0</v>
      </c>
      <c r="M62" s="659"/>
      <c r="N62" s="657"/>
      <c r="O62" s="657"/>
      <c r="Q62" s="4"/>
      <c r="R62" s="23"/>
      <c r="S62" s="23"/>
      <c r="T62" s="23"/>
    </row>
    <row r="63" spans="2:21">
      <c r="B63" s="59"/>
      <c r="C63" s="59"/>
      <c r="E63" s="522">
        <f t="shared" si="2"/>
        <v>0</v>
      </c>
      <c r="F63" s="660"/>
      <c r="G63" s="108" t="s">
        <v>35</v>
      </c>
      <c r="H63" s="70" t="s">
        <v>29</v>
      </c>
      <c r="I63" s="70" t="s">
        <v>29</v>
      </c>
      <c r="J63" s="71"/>
      <c r="K63" s="71"/>
      <c r="L63" s="85"/>
      <c r="M63" s="658">
        <f>+IF(J63&lt;&gt;"",J63,J64)</f>
        <v>0</v>
      </c>
      <c r="N63" s="656">
        <f>+IF(K63&lt;&gt;"",K63,K64)</f>
        <v>0</v>
      </c>
      <c r="O63" s="656">
        <f>+IF(L63&lt;&gt;"",L63,L64)</f>
        <v>0</v>
      </c>
      <c r="Q63" s="4"/>
      <c r="R63" s="23"/>
      <c r="S63" s="23"/>
      <c r="T63" s="23"/>
    </row>
    <row r="64" spans="2:21">
      <c r="B64" s="59"/>
      <c r="C64" s="59"/>
      <c r="E64" s="522"/>
      <c r="F64" s="661"/>
      <c r="G64" s="109" t="s">
        <v>34</v>
      </c>
      <c r="H64" s="72"/>
      <c r="I64" s="72"/>
      <c r="J64" s="73">
        <f>+H64*$J$27</f>
        <v>0</v>
      </c>
      <c r="K64" s="73">
        <f>+(I64*J64)+J64</f>
        <v>0</v>
      </c>
      <c r="L64" s="86">
        <f>+(I64*K64)+K64</f>
        <v>0</v>
      </c>
      <c r="M64" s="659"/>
      <c r="N64" s="657"/>
      <c r="O64" s="657"/>
      <c r="Q64" s="4"/>
      <c r="R64" s="23"/>
      <c r="S64" s="23"/>
      <c r="T64" s="23"/>
    </row>
    <row r="65" spans="2:20">
      <c r="B65" s="59"/>
      <c r="C65" s="59"/>
      <c r="E65" s="522">
        <f t="shared" si="2"/>
        <v>0</v>
      </c>
      <c r="F65" s="660"/>
      <c r="G65" s="108" t="s">
        <v>35</v>
      </c>
      <c r="H65" s="70" t="s">
        <v>29</v>
      </c>
      <c r="I65" s="70" t="s">
        <v>29</v>
      </c>
      <c r="J65" s="71"/>
      <c r="K65" s="71"/>
      <c r="L65" s="85"/>
      <c r="M65" s="658">
        <f>+IF(J65&lt;&gt;"",J65,J66)</f>
        <v>0</v>
      </c>
      <c r="N65" s="656">
        <f>+IF(K65&lt;&gt;"",K65,K66)</f>
        <v>0</v>
      </c>
      <c r="O65" s="656">
        <f>+IF(L65&lt;&gt;"",L65,L66)</f>
        <v>0</v>
      </c>
      <c r="Q65" s="4"/>
      <c r="R65" s="23"/>
      <c r="S65" s="23"/>
      <c r="T65" s="23"/>
    </row>
    <row r="66" spans="2:20">
      <c r="B66" s="59"/>
      <c r="C66" s="59"/>
      <c r="E66" s="522"/>
      <c r="F66" s="661"/>
      <c r="G66" s="109" t="s">
        <v>34</v>
      </c>
      <c r="H66" s="72"/>
      <c r="I66" s="72"/>
      <c r="J66" s="73">
        <f>+H66*$J$27</f>
        <v>0</v>
      </c>
      <c r="K66" s="73">
        <f>+(I66*J66)+J66</f>
        <v>0</v>
      </c>
      <c r="L66" s="86">
        <f>+(I66*K66)+K66</f>
        <v>0</v>
      </c>
      <c r="M66" s="659"/>
      <c r="N66" s="657"/>
      <c r="O66" s="657"/>
      <c r="Q66" s="4"/>
      <c r="R66" s="23"/>
      <c r="S66" s="23"/>
      <c r="T66" s="23"/>
    </row>
    <row r="67" spans="2:20">
      <c r="B67" s="59"/>
      <c r="C67" s="59"/>
      <c r="E67" s="522">
        <f t="shared" si="2"/>
        <v>0</v>
      </c>
      <c r="F67" s="660"/>
      <c r="G67" s="108" t="s">
        <v>35</v>
      </c>
      <c r="H67" s="70" t="s">
        <v>29</v>
      </c>
      <c r="I67" s="70" t="s">
        <v>29</v>
      </c>
      <c r="J67" s="71"/>
      <c r="K67" s="71"/>
      <c r="L67" s="85"/>
      <c r="M67" s="658">
        <f>+IF(J67&lt;&gt;"",J67,J68)</f>
        <v>0</v>
      </c>
      <c r="N67" s="656">
        <f>+IF(K67&lt;&gt;"",K67,K68)</f>
        <v>0</v>
      </c>
      <c r="O67" s="656">
        <f>+IF(L67&lt;&gt;"",L67,L68)</f>
        <v>0</v>
      </c>
      <c r="Q67" s="4"/>
      <c r="R67" s="23"/>
      <c r="S67" s="23"/>
      <c r="T67" s="23"/>
    </row>
    <row r="68" spans="2:20">
      <c r="B68" s="59"/>
      <c r="C68" s="59"/>
      <c r="E68" s="522"/>
      <c r="F68" s="661"/>
      <c r="G68" s="109" t="s">
        <v>34</v>
      </c>
      <c r="H68" s="72"/>
      <c r="I68" s="72"/>
      <c r="J68" s="73">
        <f>+H68*$J$27</f>
        <v>0</v>
      </c>
      <c r="K68" s="73">
        <f>+(I68*J68)+J68</f>
        <v>0</v>
      </c>
      <c r="L68" s="86">
        <f>+(I68*K68)+K68</f>
        <v>0</v>
      </c>
      <c r="M68" s="659"/>
      <c r="N68" s="657"/>
      <c r="O68" s="657"/>
      <c r="Q68" s="4"/>
      <c r="R68" s="23"/>
      <c r="S68" s="23"/>
      <c r="T68" s="23"/>
    </row>
    <row r="69" spans="2:20">
      <c r="B69" s="59"/>
      <c r="C69" s="59"/>
      <c r="E69" s="522">
        <f t="shared" si="2"/>
        <v>0</v>
      </c>
      <c r="F69" s="660"/>
      <c r="G69" s="108" t="s">
        <v>35</v>
      </c>
      <c r="H69" s="70" t="s">
        <v>29</v>
      </c>
      <c r="I69" s="70" t="s">
        <v>29</v>
      </c>
      <c r="J69" s="71"/>
      <c r="K69" s="71"/>
      <c r="L69" s="85"/>
      <c r="M69" s="658">
        <f>+IF(J69&lt;&gt;"",J69,J70)</f>
        <v>0</v>
      </c>
      <c r="N69" s="656">
        <f>+IF(K69&lt;&gt;"",K69,K70)</f>
        <v>0</v>
      </c>
      <c r="O69" s="656">
        <f>+IF(L69&lt;&gt;"",L69,L70)</f>
        <v>0</v>
      </c>
      <c r="Q69" s="4"/>
      <c r="R69" s="23"/>
      <c r="S69" s="23"/>
      <c r="T69" s="23"/>
    </row>
    <row r="70" spans="2:20">
      <c r="B70" s="59"/>
      <c r="C70" s="59"/>
      <c r="E70" s="522"/>
      <c r="F70" s="661"/>
      <c r="G70" s="109" t="s">
        <v>34</v>
      </c>
      <c r="H70" s="72"/>
      <c r="I70" s="72"/>
      <c r="J70" s="73">
        <f>+H70*$J$27</f>
        <v>0</v>
      </c>
      <c r="K70" s="73">
        <f>+(I70*J70)+J70</f>
        <v>0</v>
      </c>
      <c r="L70" s="86">
        <f>+(I70*K70)+K70</f>
        <v>0</v>
      </c>
      <c r="M70" s="659"/>
      <c r="N70" s="657"/>
      <c r="O70" s="657"/>
      <c r="Q70" s="4"/>
      <c r="R70" s="23"/>
      <c r="S70" s="23"/>
      <c r="T70" s="23"/>
    </row>
    <row r="71" spans="2:20">
      <c r="B71" s="59"/>
      <c r="C71" s="59"/>
      <c r="E71" s="522">
        <f t="shared" si="2"/>
        <v>0</v>
      </c>
      <c r="F71" s="660"/>
      <c r="G71" s="108" t="s">
        <v>35</v>
      </c>
      <c r="H71" s="70" t="s">
        <v>29</v>
      </c>
      <c r="I71" s="70" t="s">
        <v>29</v>
      </c>
      <c r="J71" s="71"/>
      <c r="K71" s="71"/>
      <c r="L71" s="85"/>
      <c r="M71" s="658">
        <f>+IF(J71&lt;&gt;"",J71,J72)</f>
        <v>0</v>
      </c>
      <c r="N71" s="656">
        <f>+IF(K71&lt;&gt;"",K71,K72)</f>
        <v>0</v>
      </c>
      <c r="O71" s="656">
        <f>+IF(L71&lt;&gt;"",L71,L72)</f>
        <v>0</v>
      </c>
      <c r="Q71" s="4"/>
      <c r="R71" s="23"/>
      <c r="S71" s="23"/>
      <c r="T71" s="23"/>
    </row>
    <row r="72" spans="2:20">
      <c r="B72" s="59"/>
      <c r="C72" s="59"/>
      <c r="E72" s="522"/>
      <c r="F72" s="661"/>
      <c r="G72" s="109" t="s">
        <v>34</v>
      </c>
      <c r="H72" s="72"/>
      <c r="I72" s="72"/>
      <c r="J72" s="73">
        <f>+H72*$J$27</f>
        <v>0</v>
      </c>
      <c r="K72" s="73">
        <f>+(I72*J72)+J72</f>
        <v>0</v>
      </c>
      <c r="L72" s="86">
        <f>+(I72*K72)+K72</f>
        <v>0</v>
      </c>
      <c r="M72" s="659"/>
      <c r="N72" s="657"/>
      <c r="O72" s="657"/>
      <c r="Q72" s="4"/>
      <c r="R72" s="23"/>
      <c r="S72" s="23"/>
      <c r="T72" s="23"/>
    </row>
    <row r="73" spans="2:20">
      <c r="B73" s="59"/>
      <c r="C73" s="59"/>
      <c r="E73" s="522">
        <f t="shared" si="2"/>
        <v>0</v>
      </c>
      <c r="F73" s="660"/>
      <c r="G73" s="108" t="s">
        <v>35</v>
      </c>
      <c r="H73" s="70" t="s">
        <v>29</v>
      </c>
      <c r="I73" s="70" t="s">
        <v>29</v>
      </c>
      <c r="J73" s="71"/>
      <c r="K73" s="71"/>
      <c r="L73" s="85"/>
      <c r="M73" s="658">
        <f>+IF(J73&lt;&gt;"",J73,J74)</f>
        <v>0</v>
      </c>
      <c r="N73" s="656">
        <f>+IF(K73&lt;&gt;"",K73,K74)</f>
        <v>0</v>
      </c>
      <c r="O73" s="656">
        <f>+IF(L73&lt;&gt;"",L73,L74)</f>
        <v>0</v>
      </c>
      <c r="Q73" s="4"/>
      <c r="R73" s="23"/>
      <c r="S73" s="23"/>
      <c r="T73" s="23"/>
    </row>
    <row r="74" spans="2:20">
      <c r="B74" s="59"/>
      <c r="C74" s="59"/>
      <c r="E74" s="522"/>
      <c r="F74" s="661"/>
      <c r="G74" s="109" t="s">
        <v>34</v>
      </c>
      <c r="H74" s="72"/>
      <c r="I74" s="72"/>
      <c r="J74" s="73">
        <f>+H74*$J$27</f>
        <v>0</v>
      </c>
      <c r="K74" s="73">
        <f>+(I74*J74)+J74</f>
        <v>0</v>
      </c>
      <c r="L74" s="86">
        <f>+(I74*K74)+K74</f>
        <v>0</v>
      </c>
      <c r="M74" s="659"/>
      <c r="N74" s="657"/>
      <c r="O74" s="657"/>
      <c r="Q74" s="4"/>
      <c r="R74" s="23"/>
      <c r="S74" s="23"/>
      <c r="T74" s="23"/>
    </row>
    <row r="75" spans="2:20">
      <c r="B75" s="59"/>
      <c r="C75" s="59"/>
      <c r="E75" s="522">
        <f t="shared" si="2"/>
        <v>0</v>
      </c>
      <c r="F75" s="660"/>
      <c r="G75" s="108" t="s">
        <v>35</v>
      </c>
      <c r="H75" s="70" t="s">
        <v>29</v>
      </c>
      <c r="I75" s="70" t="s">
        <v>29</v>
      </c>
      <c r="J75" s="71"/>
      <c r="K75" s="71"/>
      <c r="L75" s="85"/>
      <c r="M75" s="658">
        <f>+IF(J75&lt;&gt;"",J75,J76)</f>
        <v>0</v>
      </c>
      <c r="N75" s="656">
        <f>+IF(K75&lt;&gt;"",K75,K76)</f>
        <v>0</v>
      </c>
      <c r="O75" s="656">
        <f>+IF(L75&lt;&gt;"",L75,L76)</f>
        <v>0</v>
      </c>
      <c r="Q75" s="4"/>
      <c r="R75" s="23"/>
      <c r="S75" s="23"/>
      <c r="T75" s="23"/>
    </row>
    <row r="76" spans="2:20">
      <c r="B76" s="59"/>
      <c r="C76" s="59"/>
      <c r="E76" s="522"/>
      <c r="F76" s="661"/>
      <c r="G76" s="109" t="s">
        <v>34</v>
      </c>
      <c r="H76" s="72"/>
      <c r="I76" s="72"/>
      <c r="J76" s="73">
        <f>+H76*$J$27</f>
        <v>0</v>
      </c>
      <c r="K76" s="73">
        <f>+(I76*J76)+J76</f>
        <v>0</v>
      </c>
      <c r="L76" s="86">
        <f>+(I76*K76)+K76</f>
        <v>0</v>
      </c>
      <c r="M76" s="659"/>
      <c r="N76" s="657"/>
      <c r="O76" s="657"/>
      <c r="Q76" s="4"/>
      <c r="R76" s="23"/>
      <c r="S76" s="23"/>
      <c r="T76" s="23"/>
    </row>
    <row r="77" spans="2:20">
      <c r="B77" s="59"/>
      <c r="C77" s="59"/>
      <c r="E77" s="522">
        <f t="shared" si="2"/>
        <v>0</v>
      </c>
      <c r="F77" s="660"/>
      <c r="G77" s="108" t="s">
        <v>35</v>
      </c>
      <c r="H77" s="70" t="s">
        <v>29</v>
      </c>
      <c r="I77" s="70" t="s">
        <v>29</v>
      </c>
      <c r="J77" s="71"/>
      <c r="K77" s="71"/>
      <c r="L77" s="85"/>
      <c r="M77" s="658">
        <f>+IF(J77&lt;&gt;"",J77,J78)</f>
        <v>0</v>
      </c>
      <c r="N77" s="656">
        <f>+IF(K77&lt;&gt;"",K77,K78)</f>
        <v>0</v>
      </c>
      <c r="O77" s="656">
        <f>+IF(L77&lt;&gt;"",L77,L78)</f>
        <v>0</v>
      </c>
      <c r="Q77" s="4"/>
      <c r="R77" s="23"/>
      <c r="S77" s="23"/>
      <c r="T77" s="23"/>
    </row>
    <row r="78" spans="2:20">
      <c r="B78" s="59"/>
      <c r="C78" s="59"/>
      <c r="E78" s="522"/>
      <c r="F78" s="661"/>
      <c r="G78" s="109" t="s">
        <v>34</v>
      </c>
      <c r="H78" s="72"/>
      <c r="I78" s="72"/>
      <c r="J78" s="73">
        <f>+H78*$J$27</f>
        <v>0</v>
      </c>
      <c r="K78" s="73">
        <f>+(I78*J78)+J78</f>
        <v>0</v>
      </c>
      <c r="L78" s="86">
        <f>+(I78*K78)+K78</f>
        <v>0</v>
      </c>
      <c r="M78" s="659"/>
      <c r="N78" s="657"/>
      <c r="O78" s="657"/>
      <c r="Q78" s="4"/>
      <c r="R78" s="23"/>
      <c r="S78" s="23"/>
      <c r="T78" s="23"/>
    </row>
    <row r="79" spans="2:20">
      <c r="B79" s="59"/>
      <c r="C79" s="59"/>
      <c r="E79" s="522">
        <f t="shared" si="2"/>
        <v>0</v>
      </c>
      <c r="F79" s="660"/>
      <c r="G79" s="108" t="s">
        <v>35</v>
      </c>
      <c r="H79" s="70" t="s">
        <v>29</v>
      </c>
      <c r="I79" s="70" t="s">
        <v>29</v>
      </c>
      <c r="J79" s="71"/>
      <c r="K79" s="71"/>
      <c r="L79" s="85"/>
      <c r="M79" s="658">
        <f>+IF(J79&lt;&gt;"",J79,J80)</f>
        <v>0</v>
      </c>
      <c r="N79" s="656">
        <f>+IF(K79&lt;&gt;"",K79,K80)</f>
        <v>0</v>
      </c>
      <c r="O79" s="656">
        <f>+IF(L79&lt;&gt;"",L79,L80)</f>
        <v>0</v>
      </c>
      <c r="Q79" s="4"/>
      <c r="R79" s="23"/>
      <c r="S79" s="23"/>
      <c r="T79" s="23"/>
    </row>
    <row r="80" spans="2:20">
      <c r="B80" s="59"/>
      <c r="C80" s="59"/>
      <c r="E80" s="522"/>
      <c r="F80" s="661"/>
      <c r="G80" s="109" t="s">
        <v>34</v>
      </c>
      <c r="H80" s="72"/>
      <c r="I80" s="72"/>
      <c r="J80" s="73">
        <f>+H80*$J$27</f>
        <v>0</v>
      </c>
      <c r="K80" s="73">
        <f>+(I80*J80)+J80</f>
        <v>0</v>
      </c>
      <c r="L80" s="86">
        <f>+(I80*K80)+K80</f>
        <v>0</v>
      </c>
      <c r="M80" s="659"/>
      <c r="N80" s="657"/>
      <c r="O80" s="657"/>
      <c r="Q80" s="4"/>
      <c r="R80" s="23"/>
      <c r="S80" s="23"/>
      <c r="T80" s="23"/>
    </row>
    <row r="81" spans="2:20">
      <c r="B81" s="59"/>
      <c r="C81" s="59"/>
      <c r="E81" s="522">
        <f t="shared" si="2"/>
        <v>0</v>
      </c>
      <c r="F81" s="660"/>
      <c r="G81" s="108" t="s">
        <v>35</v>
      </c>
      <c r="H81" s="70" t="s">
        <v>29</v>
      </c>
      <c r="I81" s="70" t="s">
        <v>29</v>
      </c>
      <c r="J81" s="71"/>
      <c r="K81" s="71"/>
      <c r="L81" s="85"/>
      <c r="M81" s="658">
        <f>+IF(J81&lt;&gt;"",J81,J82)</f>
        <v>0</v>
      </c>
      <c r="N81" s="656">
        <f>+IF(K81&lt;&gt;"",K81,K82)</f>
        <v>0</v>
      </c>
      <c r="O81" s="656">
        <f>+IF(L81&lt;&gt;"",L81,L82)</f>
        <v>0</v>
      </c>
      <c r="Q81" s="4"/>
      <c r="R81" s="23"/>
      <c r="S81" s="23"/>
      <c r="T81" s="23"/>
    </row>
    <row r="82" spans="2:20">
      <c r="B82" s="59"/>
      <c r="C82" s="59"/>
      <c r="E82" s="522"/>
      <c r="F82" s="661"/>
      <c r="G82" s="109" t="s">
        <v>34</v>
      </c>
      <c r="H82" s="72"/>
      <c r="I82" s="72"/>
      <c r="J82" s="73">
        <f>+H82*$J$27</f>
        <v>0</v>
      </c>
      <c r="K82" s="73">
        <f>+(I82*J82)+J82</f>
        <v>0</v>
      </c>
      <c r="L82" s="86">
        <f>+(I82*K82)+K82</f>
        <v>0</v>
      </c>
      <c r="M82" s="659"/>
      <c r="N82" s="657"/>
      <c r="O82" s="657"/>
      <c r="Q82" s="4"/>
      <c r="R82" s="23"/>
      <c r="S82" s="23"/>
      <c r="T82" s="23"/>
    </row>
    <row r="83" spans="2:20">
      <c r="B83" s="59"/>
      <c r="C83" s="59"/>
      <c r="E83" s="522">
        <f t="shared" si="2"/>
        <v>0</v>
      </c>
      <c r="F83" s="660"/>
      <c r="G83" s="108" t="s">
        <v>35</v>
      </c>
      <c r="H83" s="70" t="s">
        <v>29</v>
      </c>
      <c r="I83" s="70" t="s">
        <v>29</v>
      </c>
      <c r="J83" s="71"/>
      <c r="K83" s="71"/>
      <c r="L83" s="85"/>
      <c r="M83" s="658">
        <f>+IF(J83&lt;&gt;"",J83,J84)</f>
        <v>0</v>
      </c>
      <c r="N83" s="656">
        <f>+IF(K83&lt;&gt;"",K83,K84)</f>
        <v>0</v>
      </c>
      <c r="O83" s="656">
        <f>+IF(L83&lt;&gt;"",L83,L84)</f>
        <v>0</v>
      </c>
      <c r="Q83" s="4"/>
      <c r="R83" s="23"/>
      <c r="S83" s="23"/>
      <c r="T83" s="23"/>
    </row>
    <row r="84" spans="2:20">
      <c r="B84" s="59"/>
      <c r="C84" s="59"/>
      <c r="E84" s="522"/>
      <c r="F84" s="661"/>
      <c r="G84" s="109" t="s">
        <v>34</v>
      </c>
      <c r="H84" s="72"/>
      <c r="I84" s="72"/>
      <c r="J84" s="73">
        <f>+H84*$J$27</f>
        <v>0</v>
      </c>
      <c r="K84" s="73">
        <f>+(I84*J84)+J84</f>
        <v>0</v>
      </c>
      <c r="L84" s="86">
        <f>+(I84*K84)+K84</f>
        <v>0</v>
      </c>
      <c r="M84" s="659"/>
      <c r="N84" s="657"/>
      <c r="O84" s="657"/>
      <c r="Q84" s="4"/>
      <c r="R84" s="23"/>
      <c r="S84" s="23"/>
      <c r="T84" s="23"/>
    </row>
    <row r="85" spans="2:20">
      <c r="B85" s="59"/>
      <c r="C85" s="59"/>
      <c r="E85" s="522">
        <f t="shared" si="2"/>
        <v>0</v>
      </c>
      <c r="F85" s="660"/>
      <c r="G85" s="108" t="s">
        <v>35</v>
      </c>
      <c r="H85" s="70" t="s">
        <v>29</v>
      </c>
      <c r="I85" s="70" t="s">
        <v>29</v>
      </c>
      <c r="J85" s="71"/>
      <c r="K85" s="71"/>
      <c r="L85" s="85"/>
      <c r="M85" s="658">
        <f>+IF(J85&lt;&gt;"",J85,J86)</f>
        <v>0</v>
      </c>
      <c r="N85" s="656">
        <f>+IF(K85&lt;&gt;"",K85,K86)</f>
        <v>0</v>
      </c>
      <c r="O85" s="656">
        <f>+IF(L85&lt;&gt;"",L85,L86)</f>
        <v>0</v>
      </c>
      <c r="Q85" s="4"/>
      <c r="R85" s="23"/>
      <c r="S85" s="23"/>
      <c r="T85" s="23"/>
    </row>
    <row r="86" spans="2:20">
      <c r="B86" s="59"/>
      <c r="C86" s="59"/>
      <c r="E86" s="522"/>
      <c r="F86" s="661"/>
      <c r="G86" s="109" t="s">
        <v>34</v>
      </c>
      <c r="H86" s="72"/>
      <c r="I86" s="72"/>
      <c r="J86" s="73">
        <f>+H86*$J$27</f>
        <v>0</v>
      </c>
      <c r="K86" s="73">
        <f>+(I86*J86)+J86</f>
        <v>0</v>
      </c>
      <c r="L86" s="86">
        <f>+(I86*K86)+K86</f>
        <v>0</v>
      </c>
      <c r="M86" s="659"/>
      <c r="N86" s="657"/>
      <c r="O86" s="657"/>
      <c r="Q86" s="4"/>
      <c r="R86" s="23"/>
      <c r="S86" s="23"/>
      <c r="T86" s="23"/>
    </row>
    <row r="87" spans="2:20">
      <c r="B87" s="59"/>
      <c r="C87" s="59"/>
      <c r="E87" s="522">
        <f t="shared" si="2"/>
        <v>0</v>
      </c>
      <c r="F87" s="660"/>
      <c r="G87" s="108" t="s">
        <v>35</v>
      </c>
      <c r="H87" s="70" t="s">
        <v>29</v>
      </c>
      <c r="I87" s="70" t="s">
        <v>29</v>
      </c>
      <c r="J87" s="71"/>
      <c r="K87" s="71"/>
      <c r="L87" s="85"/>
      <c r="M87" s="658">
        <f>+IF(J87&lt;&gt;"",J87,J88)</f>
        <v>0</v>
      </c>
      <c r="N87" s="656">
        <f>+IF(K87&lt;&gt;"",K87,K88)</f>
        <v>0</v>
      </c>
      <c r="O87" s="656">
        <f>+IF(L87&lt;&gt;"",L87,L88)</f>
        <v>0</v>
      </c>
      <c r="Q87" s="4"/>
      <c r="R87" s="23"/>
      <c r="S87" s="23"/>
      <c r="T87" s="23"/>
    </row>
    <row r="88" spans="2:20">
      <c r="B88" s="59"/>
      <c r="C88" s="59"/>
      <c r="E88" s="522"/>
      <c r="F88" s="661"/>
      <c r="G88" s="109" t="s">
        <v>34</v>
      </c>
      <c r="H88" s="72"/>
      <c r="I88" s="72"/>
      <c r="J88" s="73">
        <f>+H88*$J$27</f>
        <v>0</v>
      </c>
      <c r="K88" s="73">
        <f>+(I88*J88)+J88</f>
        <v>0</v>
      </c>
      <c r="L88" s="86">
        <f>+(I88*K88)+K88</f>
        <v>0</v>
      </c>
      <c r="M88" s="659"/>
      <c r="N88" s="657"/>
      <c r="O88" s="657"/>
      <c r="Q88" s="4"/>
      <c r="R88" s="23"/>
      <c r="S88" s="23"/>
      <c r="T88" s="23"/>
    </row>
    <row r="89" spans="2:20">
      <c r="B89" s="59"/>
      <c r="C89" s="59"/>
      <c r="E89" s="522">
        <f t="shared" si="2"/>
        <v>0</v>
      </c>
      <c r="F89" s="660"/>
      <c r="G89" s="108" t="s">
        <v>35</v>
      </c>
      <c r="H89" s="70" t="s">
        <v>29</v>
      </c>
      <c r="I89" s="70" t="s">
        <v>29</v>
      </c>
      <c r="J89" s="71"/>
      <c r="K89" s="71"/>
      <c r="L89" s="85"/>
      <c r="M89" s="658">
        <f>+IF(J89&lt;&gt;"",J89,J90)</f>
        <v>0</v>
      </c>
      <c r="N89" s="656">
        <f>+IF(K89&lt;&gt;"",K89,K90)</f>
        <v>0</v>
      </c>
      <c r="O89" s="656">
        <f>+IF(L89&lt;&gt;"",L89,L90)</f>
        <v>0</v>
      </c>
      <c r="Q89" s="4"/>
      <c r="R89" s="23"/>
      <c r="S89" s="23"/>
      <c r="T89" s="23"/>
    </row>
    <row r="90" spans="2:20">
      <c r="B90" s="59"/>
      <c r="C90" s="59"/>
      <c r="E90" s="522"/>
      <c r="F90" s="661"/>
      <c r="G90" s="109" t="s">
        <v>34</v>
      </c>
      <c r="H90" s="72"/>
      <c r="I90" s="72"/>
      <c r="J90" s="73">
        <f>+H90*$J$27</f>
        <v>0</v>
      </c>
      <c r="K90" s="73">
        <f>+(I90*J90)+J90</f>
        <v>0</v>
      </c>
      <c r="L90" s="86">
        <f>+(I90*K90)+K90</f>
        <v>0</v>
      </c>
      <c r="M90" s="659"/>
      <c r="N90" s="657"/>
      <c r="O90" s="657"/>
      <c r="Q90" s="4"/>
      <c r="R90" s="23"/>
      <c r="S90" s="23"/>
      <c r="T90" s="23"/>
    </row>
    <row r="91" spans="2:20">
      <c r="E91" s="522">
        <f t="shared" si="2"/>
        <v>1</v>
      </c>
      <c r="F91" s="94" t="s">
        <v>23</v>
      </c>
      <c r="G91" s="95" t="s">
        <v>29</v>
      </c>
      <c r="H91" s="95" t="s">
        <v>29</v>
      </c>
      <c r="I91" s="96" t="s">
        <v>29</v>
      </c>
      <c r="J91" s="97">
        <f>+Modules!H238</f>
        <v>0</v>
      </c>
      <c r="K91" s="97">
        <f>+Modules!I238</f>
        <v>0</v>
      </c>
      <c r="L91" s="98">
        <f>+Modules!J238</f>
        <v>0</v>
      </c>
      <c r="M91" s="97">
        <f t="shared" ref="M91:O93" si="3">+J91</f>
        <v>0</v>
      </c>
      <c r="N91" s="97">
        <f t="shared" si="3"/>
        <v>0</v>
      </c>
      <c r="O91" s="98">
        <f t="shared" si="3"/>
        <v>0</v>
      </c>
      <c r="Q91" s="4"/>
      <c r="R91" s="23"/>
      <c r="S91" s="23"/>
      <c r="T91" s="23"/>
    </row>
    <row r="92" spans="2:20">
      <c r="E92" s="522">
        <f t="shared" si="2"/>
        <v>3</v>
      </c>
      <c r="F92" s="87" t="s">
        <v>25</v>
      </c>
      <c r="G92" s="37" t="s">
        <v>29</v>
      </c>
      <c r="H92" s="37" t="s">
        <v>29</v>
      </c>
      <c r="I92" s="99" t="s">
        <v>29</v>
      </c>
      <c r="J92" s="63">
        <f>+Modules!J113</f>
        <v>0</v>
      </c>
      <c r="K92" s="63">
        <f>+Modules!K113</f>
        <v>0</v>
      </c>
      <c r="L92" s="88">
        <f>+Modules!L113</f>
        <v>0</v>
      </c>
      <c r="M92" s="97">
        <f t="shared" si="3"/>
        <v>0</v>
      </c>
      <c r="N92" s="97">
        <f t="shared" si="3"/>
        <v>0</v>
      </c>
      <c r="O92" s="98">
        <f t="shared" si="3"/>
        <v>0</v>
      </c>
      <c r="Q92" s="4"/>
      <c r="R92" s="23"/>
      <c r="S92" s="23"/>
      <c r="T92" s="23"/>
    </row>
    <row r="93" spans="2:20">
      <c r="E93" s="522">
        <f t="shared" si="2"/>
        <v>2</v>
      </c>
      <c r="F93" s="87" t="s">
        <v>24</v>
      </c>
      <c r="G93" s="37" t="s">
        <v>29</v>
      </c>
      <c r="H93" s="37" t="s">
        <v>29</v>
      </c>
      <c r="I93" s="99" t="s">
        <v>29</v>
      </c>
      <c r="J93" s="63">
        <f>+J92*$Q$22</f>
        <v>0</v>
      </c>
      <c r="K93" s="63">
        <f>+K92*$Q$22</f>
        <v>0</v>
      </c>
      <c r="L93" s="88">
        <f>+L92*$Q$22</f>
        <v>0</v>
      </c>
      <c r="M93" s="97">
        <f t="shared" si="3"/>
        <v>0</v>
      </c>
      <c r="N93" s="97">
        <f t="shared" si="3"/>
        <v>0</v>
      </c>
      <c r="O93" s="98">
        <f t="shared" si="3"/>
        <v>0</v>
      </c>
      <c r="Q93" s="4"/>
      <c r="R93" s="23"/>
      <c r="S93" s="23"/>
      <c r="T93" s="23"/>
    </row>
    <row r="94" spans="2:20">
      <c r="B94" s="59"/>
      <c r="C94" s="59"/>
      <c r="D94" s="28"/>
      <c r="E94" s="6"/>
      <c r="F94" s="100" t="s">
        <v>18</v>
      </c>
      <c r="G94" s="41" t="s">
        <v>29</v>
      </c>
      <c r="H94" s="41" t="s">
        <v>29</v>
      </c>
      <c r="I94" s="41" t="s">
        <v>29</v>
      </c>
      <c r="J94" s="101">
        <f>SUM(M33:M90)+J91+J92+J93</f>
        <v>0</v>
      </c>
      <c r="K94" s="101">
        <f>SUM(N33:N90)+K91+K92+K93</f>
        <v>0</v>
      </c>
      <c r="L94" s="102">
        <f>SUM(O33:O90)+L91+L92+L93</f>
        <v>0</v>
      </c>
      <c r="M94" s="101">
        <f>SUM(M33:M90)+M91+M92+M93</f>
        <v>0</v>
      </c>
      <c r="N94" s="101">
        <f>SUM(N33:N90)+N91+N92+N93</f>
        <v>0</v>
      </c>
      <c r="O94" s="102">
        <f>SUM(O33:O90)+O91+O92+O93</f>
        <v>0</v>
      </c>
      <c r="Q94" s="4"/>
      <c r="R94" s="23"/>
      <c r="S94" s="23"/>
      <c r="T94" s="23"/>
    </row>
    <row r="95" spans="2:20" ht="5.0999999999999996" customHeight="1">
      <c r="B95" s="59"/>
      <c r="C95" s="59"/>
      <c r="D95" s="28"/>
      <c r="E95" s="6"/>
      <c r="F95" s="90"/>
      <c r="G95" s="91"/>
      <c r="H95" s="91"/>
      <c r="I95" s="92"/>
      <c r="J95" s="93"/>
      <c r="K95" s="93"/>
      <c r="L95" s="93"/>
      <c r="M95" s="93"/>
      <c r="N95" s="93"/>
      <c r="O95" s="93"/>
      <c r="Q95" s="4"/>
      <c r="R95" s="23"/>
      <c r="S95" s="23"/>
      <c r="T95" s="23"/>
    </row>
    <row r="96" spans="2:20">
      <c r="B96" s="59"/>
      <c r="C96" s="59"/>
      <c r="D96" s="28"/>
      <c r="E96" s="6"/>
      <c r="F96" s="34" t="s">
        <v>19</v>
      </c>
      <c r="G96" s="38" t="s">
        <v>29</v>
      </c>
      <c r="H96" s="38" t="s">
        <v>29</v>
      </c>
      <c r="I96" s="39" t="s">
        <v>29</v>
      </c>
      <c r="J96" s="35">
        <f t="shared" ref="J96:O96" si="4">+J29-J94</f>
        <v>0</v>
      </c>
      <c r="K96" s="35">
        <f t="shared" si="4"/>
        <v>0</v>
      </c>
      <c r="L96" s="35">
        <f t="shared" si="4"/>
        <v>0</v>
      </c>
      <c r="M96" s="35">
        <f t="shared" si="4"/>
        <v>0</v>
      </c>
      <c r="N96" s="35">
        <f t="shared" si="4"/>
        <v>0</v>
      </c>
      <c r="O96" s="35">
        <f t="shared" si="4"/>
        <v>0</v>
      </c>
      <c r="Q96" s="4"/>
      <c r="R96" s="23"/>
      <c r="S96" s="23"/>
      <c r="T96" s="23"/>
    </row>
    <row r="97" spans="2:20" ht="5.0999999999999996" customHeight="1">
      <c r="B97" s="59"/>
      <c r="C97" s="59"/>
      <c r="D97" s="28"/>
      <c r="E97" s="6"/>
      <c r="F97" s="55"/>
      <c r="G97" s="57"/>
      <c r="H97" s="57"/>
      <c r="I97" s="58"/>
      <c r="J97" s="56"/>
      <c r="K97" s="56"/>
      <c r="L97" s="56"/>
      <c r="M97" s="56"/>
      <c r="N97" s="56"/>
      <c r="O97" s="56"/>
      <c r="Q97" s="4"/>
      <c r="R97" s="23"/>
      <c r="S97" s="23"/>
      <c r="T97" s="23"/>
    </row>
    <row r="98" spans="2:20">
      <c r="E98" s="6"/>
      <c r="F98" s="34" t="s">
        <v>20</v>
      </c>
      <c r="G98" s="38" t="s">
        <v>29</v>
      </c>
      <c r="H98" s="38" t="s">
        <v>29</v>
      </c>
      <c r="I98" s="39" t="s">
        <v>29</v>
      </c>
      <c r="J98" s="35">
        <f>+Modules!K202</f>
        <v>0</v>
      </c>
      <c r="K98" s="35">
        <f>+Modules!L202</f>
        <v>0</v>
      </c>
      <c r="L98" s="35">
        <f>+Modules!M202</f>
        <v>0</v>
      </c>
      <c r="M98" s="35">
        <f>+J98</f>
        <v>0</v>
      </c>
      <c r="N98" s="35">
        <f>+K98</f>
        <v>0</v>
      </c>
      <c r="O98" s="35">
        <f>+L98</f>
        <v>0</v>
      </c>
      <c r="Q98" s="4"/>
      <c r="R98" s="23"/>
      <c r="S98" s="23"/>
      <c r="T98" s="23"/>
    </row>
    <row r="99" spans="2:20" ht="5.0999999999999996" customHeight="1">
      <c r="B99" s="59"/>
      <c r="C99" s="59"/>
      <c r="D99" s="28"/>
      <c r="E99" s="6"/>
      <c r="F99" s="55"/>
      <c r="G99" s="57"/>
      <c r="H99" s="57"/>
      <c r="I99" s="58"/>
      <c r="J99" s="56"/>
      <c r="K99" s="56"/>
      <c r="L99" s="56"/>
      <c r="M99" s="56"/>
      <c r="N99" s="56"/>
      <c r="O99" s="56"/>
      <c r="Q99" s="4"/>
      <c r="R99" s="23"/>
      <c r="S99" s="23"/>
      <c r="T99" s="23"/>
    </row>
    <row r="100" spans="2:20">
      <c r="B100" s="59"/>
      <c r="C100" s="59"/>
      <c r="D100" s="28"/>
      <c r="E100" s="6"/>
      <c r="F100" s="34" t="s">
        <v>21</v>
      </c>
      <c r="G100" s="38" t="s">
        <v>29</v>
      </c>
      <c r="H100" s="38" t="s">
        <v>29</v>
      </c>
      <c r="I100" s="39" t="s">
        <v>29</v>
      </c>
      <c r="J100" s="35">
        <f t="shared" ref="J100:O100" si="5">+J96*$Q$23</f>
        <v>0</v>
      </c>
      <c r="K100" s="35">
        <f t="shared" si="5"/>
        <v>0</v>
      </c>
      <c r="L100" s="35">
        <f t="shared" si="5"/>
        <v>0</v>
      </c>
      <c r="M100" s="35">
        <f t="shared" si="5"/>
        <v>0</v>
      </c>
      <c r="N100" s="35">
        <f t="shared" si="5"/>
        <v>0</v>
      </c>
      <c r="O100" s="35">
        <f t="shared" si="5"/>
        <v>0</v>
      </c>
      <c r="Q100" s="4"/>
      <c r="R100" s="23"/>
      <c r="S100" s="23"/>
      <c r="T100" s="23"/>
    </row>
    <row r="101" spans="2:20" ht="5.0999999999999996" customHeight="1">
      <c r="B101" s="59"/>
      <c r="C101" s="59"/>
      <c r="D101" s="28"/>
      <c r="E101" s="6"/>
      <c r="F101" s="55"/>
      <c r="G101" s="57"/>
      <c r="H101" s="57"/>
      <c r="I101" s="58"/>
      <c r="J101" s="56"/>
      <c r="K101" s="56"/>
      <c r="L101" s="56"/>
      <c r="M101" s="56"/>
      <c r="N101" s="56"/>
      <c r="O101" s="56"/>
      <c r="Q101" s="4"/>
      <c r="R101" s="23"/>
      <c r="S101" s="23"/>
      <c r="T101" s="23"/>
    </row>
    <row r="102" spans="2:20">
      <c r="B102" s="59"/>
      <c r="C102" s="59"/>
      <c r="D102" s="28"/>
      <c r="E102" s="6"/>
      <c r="F102" s="36" t="s">
        <v>22</v>
      </c>
      <c r="G102" s="38" t="s">
        <v>29</v>
      </c>
      <c r="H102" s="38" t="s">
        <v>29</v>
      </c>
      <c r="I102" s="39" t="s">
        <v>29</v>
      </c>
      <c r="J102" s="35">
        <f t="shared" ref="J102:O102" si="6">+J96-J98-J100</f>
        <v>0</v>
      </c>
      <c r="K102" s="35">
        <f t="shared" si="6"/>
        <v>0</v>
      </c>
      <c r="L102" s="35">
        <f t="shared" si="6"/>
        <v>0</v>
      </c>
      <c r="M102" s="35">
        <f t="shared" si="6"/>
        <v>0</v>
      </c>
      <c r="N102" s="35">
        <f t="shared" si="6"/>
        <v>0</v>
      </c>
      <c r="O102" s="35">
        <f t="shared" si="6"/>
        <v>0</v>
      </c>
      <c r="Q102" s="4"/>
      <c r="R102" s="23"/>
      <c r="S102" s="23"/>
      <c r="T102" s="23"/>
    </row>
    <row r="103" spans="2:20" ht="5.0999999999999996" customHeight="1">
      <c r="B103" s="59"/>
      <c r="C103" s="59"/>
      <c r="D103" s="28"/>
      <c r="E103" s="6"/>
      <c r="F103" s="55"/>
      <c r="G103" s="57"/>
      <c r="H103" s="57"/>
      <c r="I103" s="58"/>
      <c r="J103" s="56"/>
      <c r="K103" s="56"/>
      <c r="L103" s="56"/>
      <c r="M103" s="56"/>
      <c r="N103" s="56"/>
      <c r="O103" s="56"/>
      <c r="Q103" s="4"/>
      <c r="R103" s="23"/>
      <c r="S103" s="23"/>
      <c r="T103" s="23"/>
    </row>
    <row r="104" spans="2:20">
      <c r="B104" s="59"/>
      <c r="C104" s="59"/>
      <c r="D104" s="28"/>
      <c r="E104" s="6"/>
      <c r="F104" s="40" t="s">
        <v>26</v>
      </c>
      <c r="G104" s="41" t="s">
        <v>29</v>
      </c>
      <c r="H104" s="41" t="s">
        <v>29</v>
      </c>
      <c r="I104" s="42" t="s">
        <v>29</v>
      </c>
      <c r="J104" s="54" t="str">
        <f>IF(ISERROR(J102/J27),"",(J102/J27))</f>
        <v/>
      </c>
      <c r="K104" s="54" t="str">
        <f t="shared" ref="K104:O104" si="7">IF(ISERROR(K102/K27),"",(K102/K27))</f>
        <v/>
      </c>
      <c r="L104" s="54" t="str">
        <f t="shared" si="7"/>
        <v/>
      </c>
      <c r="M104" s="54" t="str">
        <f t="shared" si="7"/>
        <v/>
      </c>
      <c r="N104" s="54" t="str">
        <f t="shared" si="7"/>
        <v/>
      </c>
      <c r="O104" s="54" t="str">
        <f t="shared" si="7"/>
        <v/>
      </c>
      <c r="Q104" s="4"/>
      <c r="R104" s="23"/>
      <c r="S104" s="23"/>
      <c r="T104" s="23"/>
    </row>
    <row r="105" spans="2:20">
      <c r="B105" s="1"/>
      <c r="C105" s="1"/>
      <c r="D105" s="1"/>
      <c r="E105" s="1"/>
      <c r="J105" s="1"/>
      <c r="K105" s="1"/>
      <c r="L105" s="1"/>
      <c r="M105" s="1"/>
      <c r="N105" s="1"/>
      <c r="O105" s="1"/>
      <c r="P105" s="2"/>
      <c r="Q105" s="2"/>
      <c r="R105" s="1"/>
      <c r="S105" s="1"/>
      <c r="T105" s="1"/>
    </row>
    <row r="106" spans="2:20" ht="5.0999999999999996" customHeight="1">
      <c r="B106" s="1"/>
      <c r="C106" s="1"/>
      <c r="D106" s="1"/>
      <c r="E106" s="1"/>
      <c r="J106" s="1"/>
      <c r="K106" s="1"/>
      <c r="L106" s="1"/>
      <c r="M106" s="1"/>
      <c r="N106" s="1"/>
      <c r="O106" s="1"/>
      <c r="P106" s="1"/>
      <c r="Q106" s="1"/>
      <c r="R106" s="1"/>
      <c r="S106" s="1"/>
      <c r="T106" s="1"/>
    </row>
    <row r="107" spans="2:20">
      <c r="C107" s="523" t="s">
        <v>2</v>
      </c>
      <c r="D107" s="523"/>
      <c r="E107" s="523"/>
      <c r="F107" s="523"/>
      <c r="G107" s="523"/>
      <c r="H107" s="523"/>
      <c r="I107" s="523"/>
      <c r="J107" s="523"/>
      <c r="K107" s="523"/>
      <c r="L107" s="523"/>
      <c r="M107" s="523"/>
      <c r="N107" s="523"/>
      <c r="O107" s="523"/>
      <c r="P107" s="523"/>
      <c r="Q107" s="523"/>
      <c r="R107" s="523"/>
    </row>
    <row r="108" spans="2:20" ht="12.75" customHeight="1">
      <c r="F108"/>
      <c r="G108"/>
      <c r="H108"/>
      <c r="I108"/>
    </row>
    <row r="109" spans="2:20" ht="12.75" customHeight="1">
      <c r="F109" s="581" t="str">
        <f>+IF(Q20="","",+PROPER(Q20))</f>
        <v/>
      </c>
      <c r="G109" s="581"/>
      <c r="H109" s="581"/>
      <c r="I109" s="581"/>
      <c r="M109" s="662" t="s">
        <v>43</v>
      </c>
      <c r="N109" s="663"/>
      <c r="O109" s="664"/>
    </row>
    <row r="110" spans="2:20">
      <c r="F110" s="580" t="str">
        <f>IF(Q21&lt;&gt;"",+CONCATENATE("Proforma Income &amp; Expense Statement : ",J26," - ",L26),"")</f>
        <v/>
      </c>
      <c r="G110" s="580"/>
      <c r="H110" s="580"/>
      <c r="I110" s="580"/>
      <c r="J110" s="111"/>
      <c r="K110" s="111"/>
      <c r="M110" s="665"/>
      <c r="N110" s="666"/>
      <c r="O110" s="667"/>
    </row>
    <row r="111" spans="2:20" ht="5.0999999999999996" customHeight="1">
      <c r="E111" s="30"/>
      <c r="F111" s="29"/>
      <c r="G111" s="29"/>
      <c r="H111" s="29"/>
      <c r="I111" s="29"/>
      <c r="J111" s="30"/>
      <c r="K111" s="30"/>
      <c r="M111" s="30"/>
      <c r="N111" s="30"/>
      <c r="O111" s="30"/>
    </row>
    <row r="112" spans="2:20" ht="12.75" customHeight="1">
      <c r="E112" s="30"/>
      <c r="F112" s="30"/>
      <c r="G112" s="45" t="str">
        <f>IF(ISNUMBER(J26),J26,"")</f>
        <v/>
      </c>
      <c r="H112" s="46" t="str">
        <f t="shared" ref="H112:I112" si="8">IF(ISNUMBER(K26),K26,"")</f>
        <v/>
      </c>
      <c r="I112" s="46" t="str">
        <f t="shared" si="8"/>
        <v/>
      </c>
    </row>
    <row r="113" spans="5:15">
      <c r="E113" s="30"/>
      <c r="F113" s="44" t="str">
        <f>IF(F27&lt;&gt;"",F27,"")</f>
        <v>SALES</v>
      </c>
      <c r="G113" s="49">
        <f>IF(J27&lt;&gt;"",J27,"")</f>
        <v>0</v>
      </c>
      <c r="H113" s="32">
        <f t="shared" ref="H113:I116" si="9">IF(K27&lt;&gt;"",K27,"")</f>
        <v>0</v>
      </c>
      <c r="I113" s="32">
        <f t="shared" si="9"/>
        <v>0</v>
      </c>
    </row>
    <row r="114" spans="5:15">
      <c r="E114" s="30"/>
      <c r="F114" s="31" t="str">
        <f t="shared" ref="F114:F118" si="10">IF(F28&lt;&gt;"",F28,"")</f>
        <v>Cost of Goods Sold</v>
      </c>
      <c r="G114" s="32">
        <f t="shared" ref="G114:G116" si="11">IF(J28&lt;&gt;"",J28,"")</f>
        <v>0</v>
      </c>
      <c r="H114" s="32">
        <f t="shared" si="9"/>
        <v>0</v>
      </c>
      <c r="I114" s="32">
        <f t="shared" si="9"/>
        <v>0</v>
      </c>
    </row>
    <row r="115" spans="5:15">
      <c r="E115" s="30"/>
      <c r="F115" s="31" t="str">
        <f t="shared" si="10"/>
        <v>Gross Profit</v>
      </c>
      <c r="G115" s="48">
        <f t="shared" si="11"/>
        <v>0</v>
      </c>
      <c r="H115" s="48">
        <f t="shared" si="9"/>
        <v>0</v>
      </c>
      <c r="I115" s="48">
        <f t="shared" si="9"/>
        <v>0</v>
      </c>
      <c r="M115" s="48">
        <f>+G113-G114</f>
        <v>0</v>
      </c>
      <c r="N115" s="48">
        <f>+H113-H114</f>
        <v>0</v>
      </c>
      <c r="O115" s="48">
        <f>+I113-I114</f>
        <v>0</v>
      </c>
    </row>
    <row r="116" spans="5:15">
      <c r="E116" s="30"/>
      <c r="F116" s="31" t="str">
        <f t="shared" si="10"/>
        <v>Gross Margin %</v>
      </c>
      <c r="G116" s="47" t="str">
        <f t="shared" si="11"/>
        <v/>
      </c>
      <c r="H116" s="47" t="str">
        <f t="shared" si="9"/>
        <v/>
      </c>
      <c r="I116" s="47" t="str">
        <f t="shared" si="9"/>
        <v/>
      </c>
    </row>
    <row r="117" spans="5:15" ht="5.0999999999999996" customHeight="1">
      <c r="E117" s="30"/>
      <c r="F117" s="30"/>
      <c r="G117" s="30"/>
      <c r="H117" s="30"/>
      <c r="I117" s="30"/>
    </row>
    <row r="118" spans="5:15">
      <c r="E118" s="30"/>
      <c r="F118" s="50" t="str">
        <f t="shared" si="10"/>
        <v>OPERATING EXPENSES</v>
      </c>
      <c r="G118" s="30"/>
      <c r="H118" s="30"/>
      <c r="I118" s="30"/>
    </row>
    <row r="119" spans="5:15">
      <c r="E119" s="61">
        <v>1</v>
      </c>
      <c r="F119" s="51" t="str">
        <f>IF(ISERROR(VLOOKUP(E119,$E$33:$O$93,2,FALSE)),"",VLOOKUP(E119,$E$33:$O$93,2,FALSE))</f>
        <v xml:space="preserve">Depreciation </v>
      </c>
      <c r="G119" s="32">
        <f>IF(ISERROR(VLOOKUP(E119,$E$33:$O$93,9,FALSE)),"",VLOOKUP(E119,$E$33:$O$93,9,FALSE))</f>
        <v>0</v>
      </c>
      <c r="H119" s="32">
        <f>IF(ISERROR(VLOOKUP(E119,$E$33:$O$93,10,FALSE)),"",VLOOKUP(E119,$E$33:$O$93,10,FALSE))</f>
        <v>0</v>
      </c>
      <c r="I119" s="32">
        <f>IF(ISERROR(VLOOKUP(E119,$E$33:$O$93,11,FALSE)),"",VLOOKUP(E119,$E$33:$O$93,11,FALSE))</f>
        <v>0</v>
      </c>
    </row>
    <row r="120" spans="5:15">
      <c r="E120" s="61">
        <v>2</v>
      </c>
      <c r="F120" s="51" t="str">
        <f t="shared" ref="F120:F150" si="12">IF(ISERROR(VLOOKUP(E120,$E$33:$O$93,2,FALSE)),"",VLOOKUP(E120,$E$33:$O$93,2,FALSE))</f>
        <v>Employer Taxes</v>
      </c>
      <c r="G120" s="32">
        <f t="shared" ref="G120:G150" si="13">IF(ISERROR(VLOOKUP(E120,$E$33:$O$93,9,FALSE)),"",VLOOKUP(E120,$E$33:$O$93,9,FALSE))</f>
        <v>0</v>
      </c>
      <c r="H120" s="32">
        <f t="shared" ref="H120:H150" si="14">IF(ISERROR(VLOOKUP(E120,$E$33:$O$93,10,FALSE)),"",VLOOKUP(E120,$E$33:$O$93,10,FALSE))</f>
        <v>0</v>
      </c>
      <c r="I120" s="32">
        <f t="shared" ref="I120:I150" si="15">IF(ISERROR(VLOOKUP(E120,$E$33:$O$93,11,FALSE)),"",VLOOKUP(E120,$E$33:$O$93,11,FALSE))</f>
        <v>0</v>
      </c>
    </row>
    <row r="121" spans="5:15">
      <c r="E121" s="61">
        <v>3</v>
      </c>
      <c r="F121" s="51" t="str">
        <f t="shared" si="12"/>
        <v>Gross Wages</v>
      </c>
      <c r="G121" s="32">
        <f t="shared" si="13"/>
        <v>0</v>
      </c>
      <c r="H121" s="32">
        <f t="shared" si="14"/>
        <v>0</v>
      </c>
      <c r="I121" s="32">
        <f t="shared" si="15"/>
        <v>0</v>
      </c>
    </row>
    <row r="122" spans="5:15">
      <c r="E122" s="62">
        <v>4</v>
      </c>
      <c r="F122" s="51" t="str">
        <f t="shared" si="12"/>
        <v/>
      </c>
      <c r="G122" s="32" t="str">
        <f t="shared" si="13"/>
        <v/>
      </c>
      <c r="H122" s="32" t="str">
        <f t="shared" si="14"/>
        <v/>
      </c>
      <c r="I122" s="32" t="str">
        <f t="shared" si="15"/>
        <v/>
      </c>
    </row>
    <row r="123" spans="5:15">
      <c r="E123" s="62">
        <v>5</v>
      </c>
      <c r="F123" s="51" t="str">
        <f t="shared" si="12"/>
        <v/>
      </c>
      <c r="G123" s="32" t="str">
        <f t="shared" si="13"/>
        <v/>
      </c>
      <c r="H123" s="32" t="str">
        <f t="shared" si="14"/>
        <v/>
      </c>
      <c r="I123" s="32" t="str">
        <f t="shared" si="15"/>
        <v/>
      </c>
    </row>
    <row r="124" spans="5:15">
      <c r="E124" s="62">
        <v>6</v>
      </c>
      <c r="F124" s="51" t="str">
        <f t="shared" si="12"/>
        <v/>
      </c>
      <c r="G124" s="32" t="str">
        <f t="shared" si="13"/>
        <v/>
      </c>
      <c r="H124" s="32" t="str">
        <f t="shared" si="14"/>
        <v/>
      </c>
      <c r="I124" s="32" t="str">
        <f t="shared" si="15"/>
        <v/>
      </c>
    </row>
    <row r="125" spans="5:15">
      <c r="E125" s="62">
        <v>7</v>
      </c>
      <c r="F125" s="51" t="str">
        <f t="shared" si="12"/>
        <v/>
      </c>
      <c r="G125" s="32" t="str">
        <f t="shared" si="13"/>
        <v/>
      </c>
      <c r="H125" s="32" t="str">
        <f t="shared" si="14"/>
        <v/>
      </c>
      <c r="I125" s="32" t="str">
        <f t="shared" si="15"/>
        <v/>
      </c>
    </row>
    <row r="126" spans="5:15">
      <c r="E126" s="62">
        <v>8</v>
      </c>
      <c r="F126" s="51" t="str">
        <f t="shared" si="12"/>
        <v/>
      </c>
      <c r="G126" s="32" t="str">
        <f t="shared" si="13"/>
        <v/>
      </c>
      <c r="H126" s="32" t="str">
        <f t="shared" si="14"/>
        <v/>
      </c>
      <c r="I126" s="32" t="str">
        <f t="shared" si="15"/>
        <v/>
      </c>
    </row>
    <row r="127" spans="5:15">
      <c r="E127" s="62">
        <v>9</v>
      </c>
      <c r="F127" s="51" t="str">
        <f t="shared" si="12"/>
        <v/>
      </c>
      <c r="G127" s="32" t="str">
        <f t="shared" si="13"/>
        <v/>
      </c>
      <c r="H127" s="32" t="str">
        <f t="shared" si="14"/>
        <v/>
      </c>
      <c r="I127" s="32" t="str">
        <f t="shared" si="15"/>
        <v/>
      </c>
    </row>
    <row r="128" spans="5:15">
      <c r="E128" s="62">
        <v>10</v>
      </c>
      <c r="F128" s="51" t="str">
        <f t="shared" si="12"/>
        <v/>
      </c>
      <c r="G128" s="32" t="str">
        <f t="shared" si="13"/>
        <v/>
      </c>
      <c r="H128" s="32" t="str">
        <f t="shared" si="14"/>
        <v/>
      </c>
      <c r="I128" s="32" t="str">
        <f t="shared" si="15"/>
        <v/>
      </c>
    </row>
    <row r="129" spans="5:9">
      <c r="E129" s="62">
        <v>11</v>
      </c>
      <c r="F129" s="51" t="str">
        <f t="shared" si="12"/>
        <v/>
      </c>
      <c r="G129" s="32" t="str">
        <f t="shared" si="13"/>
        <v/>
      </c>
      <c r="H129" s="32" t="str">
        <f t="shared" si="14"/>
        <v/>
      </c>
      <c r="I129" s="32" t="str">
        <f t="shared" si="15"/>
        <v/>
      </c>
    </row>
    <row r="130" spans="5:9">
      <c r="E130" s="62">
        <v>12</v>
      </c>
      <c r="F130" s="51" t="str">
        <f t="shared" si="12"/>
        <v/>
      </c>
      <c r="G130" s="32" t="str">
        <f t="shared" si="13"/>
        <v/>
      </c>
      <c r="H130" s="32" t="str">
        <f t="shared" si="14"/>
        <v/>
      </c>
      <c r="I130" s="32" t="str">
        <f t="shared" si="15"/>
        <v/>
      </c>
    </row>
    <row r="131" spans="5:9">
      <c r="E131" s="62">
        <v>13</v>
      </c>
      <c r="F131" s="51" t="str">
        <f t="shared" si="12"/>
        <v/>
      </c>
      <c r="G131" s="32" t="str">
        <f t="shared" si="13"/>
        <v/>
      </c>
      <c r="H131" s="32" t="str">
        <f t="shared" si="14"/>
        <v/>
      </c>
      <c r="I131" s="32" t="str">
        <f t="shared" si="15"/>
        <v/>
      </c>
    </row>
    <row r="132" spans="5:9">
      <c r="E132" s="62">
        <v>14</v>
      </c>
      <c r="F132" s="51" t="str">
        <f t="shared" si="12"/>
        <v/>
      </c>
      <c r="G132" s="32" t="str">
        <f t="shared" si="13"/>
        <v/>
      </c>
      <c r="H132" s="32" t="str">
        <f t="shared" si="14"/>
        <v/>
      </c>
      <c r="I132" s="32" t="str">
        <f t="shared" si="15"/>
        <v/>
      </c>
    </row>
    <row r="133" spans="5:9" s="74" customFormat="1">
      <c r="E133" s="62">
        <v>15</v>
      </c>
      <c r="F133" s="51" t="str">
        <f t="shared" si="12"/>
        <v/>
      </c>
      <c r="G133" s="32" t="str">
        <f t="shared" si="13"/>
        <v/>
      </c>
      <c r="H133" s="32" t="str">
        <f t="shared" si="14"/>
        <v/>
      </c>
      <c r="I133" s="32" t="str">
        <f t="shared" si="15"/>
        <v/>
      </c>
    </row>
    <row r="134" spans="5:9">
      <c r="E134" s="62">
        <v>16</v>
      </c>
      <c r="F134" s="51" t="str">
        <f t="shared" si="12"/>
        <v/>
      </c>
      <c r="G134" s="32" t="str">
        <f t="shared" si="13"/>
        <v/>
      </c>
      <c r="H134" s="32" t="str">
        <f t="shared" si="14"/>
        <v/>
      </c>
      <c r="I134" s="32" t="str">
        <f t="shared" si="15"/>
        <v/>
      </c>
    </row>
    <row r="135" spans="5:9">
      <c r="E135" s="62">
        <v>17</v>
      </c>
      <c r="F135" s="51" t="str">
        <f t="shared" si="12"/>
        <v/>
      </c>
      <c r="G135" s="32" t="str">
        <f t="shared" si="13"/>
        <v/>
      </c>
      <c r="H135" s="32" t="str">
        <f t="shared" si="14"/>
        <v/>
      </c>
      <c r="I135" s="32" t="str">
        <f t="shared" si="15"/>
        <v/>
      </c>
    </row>
    <row r="136" spans="5:9">
      <c r="E136" s="62">
        <v>18</v>
      </c>
      <c r="F136" s="51" t="str">
        <f t="shared" si="12"/>
        <v/>
      </c>
      <c r="G136" s="32" t="str">
        <f t="shared" si="13"/>
        <v/>
      </c>
      <c r="H136" s="32" t="str">
        <f t="shared" si="14"/>
        <v/>
      </c>
      <c r="I136" s="32" t="str">
        <f t="shared" si="15"/>
        <v/>
      </c>
    </row>
    <row r="137" spans="5:9">
      <c r="E137" s="62">
        <v>19</v>
      </c>
      <c r="F137" s="51" t="str">
        <f t="shared" si="12"/>
        <v/>
      </c>
      <c r="G137" s="32" t="str">
        <f t="shared" si="13"/>
        <v/>
      </c>
      <c r="H137" s="32" t="str">
        <f t="shared" si="14"/>
        <v/>
      </c>
      <c r="I137" s="32" t="str">
        <f t="shared" si="15"/>
        <v/>
      </c>
    </row>
    <row r="138" spans="5:9">
      <c r="E138" s="62">
        <v>20</v>
      </c>
      <c r="F138" s="51" t="str">
        <f t="shared" si="12"/>
        <v/>
      </c>
      <c r="G138" s="32" t="str">
        <f t="shared" si="13"/>
        <v/>
      </c>
      <c r="H138" s="32" t="str">
        <f t="shared" si="14"/>
        <v/>
      </c>
      <c r="I138" s="32" t="str">
        <f t="shared" si="15"/>
        <v/>
      </c>
    </row>
    <row r="139" spans="5:9">
      <c r="E139" s="62">
        <v>21</v>
      </c>
      <c r="F139" s="51" t="str">
        <f t="shared" si="12"/>
        <v/>
      </c>
      <c r="G139" s="32" t="str">
        <f t="shared" si="13"/>
        <v/>
      </c>
      <c r="H139" s="32" t="str">
        <f t="shared" si="14"/>
        <v/>
      </c>
      <c r="I139" s="32" t="str">
        <f t="shared" si="15"/>
        <v/>
      </c>
    </row>
    <row r="140" spans="5:9">
      <c r="E140" s="62">
        <v>22</v>
      </c>
      <c r="F140" s="51" t="str">
        <f t="shared" si="12"/>
        <v/>
      </c>
      <c r="G140" s="32" t="str">
        <f t="shared" si="13"/>
        <v/>
      </c>
      <c r="H140" s="32" t="str">
        <f t="shared" si="14"/>
        <v/>
      </c>
      <c r="I140" s="32" t="str">
        <f t="shared" si="15"/>
        <v/>
      </c>
    </row>
    <row r="141" spans="5:9">
      <c r="E141" s="62">
        <v>23</v>
      </c>
      <c r="F141" s="51" t="str">
        <f t="shared" si="12"/>
        <v/>
      </c>
      <c r="G141" s="32" t="str">
        <f t="shared" si="13"/>
        <v/>
      </c>
      <c r="H141" s="32" t="str">
        <f t="shared" si="14"/>
        <v/>
      </c>
      <c r="I141" s="32" t="str">
        <f t="shared" si="15"/>
        <v/>
      </c>
    </row>
    <row r="142" spans="5:9">
      <c r="E142" s="62">
        <v>24</v>
      </c>
      <c r="F142" s="51" t="str">
        <f t="shared" si="12"/>
        <v/>
      </c>
      <c r="G142" s="32" t="str">
        <f t="shared" si="13"/>
        <v/>
      </c>
      <c r="H142" s="32" t="str">
        <f t="shared" si="14"/>
        <v/>
      </c>
      <c r="I142" s="32" t="str">
        <f t="shared" si="15"/>
        <v/>
      </c>
    </row>
    <row r="143" spans="5:9">
      <c r="E143" s="62">
        <v>25</v>
      </c>
      <c r="F143" s="51" t="str">
        <f t="shared" si="12"/>
        <v/>
      </c>
      <c r="G143" s="32" t="str">
        <f t="shared" si="13"/>
        <v/>
      </c>
      <c r="H143" s="32" t="str">
        <f t="shared" si="14"/>
        <v/>
      </c>
      <c r="I143" s="32" t="str">
        <f t="shared" si="15"/>
        <v/>
      </c>
    </row>
    <row r="144" spans="5:9">
      <c r="E144" s="62">
        <v>26</v>
      </c>
      <c r="F144" s="51" t="str">
        <f t="shared" si="12"/>
        <v/>
      </c>
      <c r="G144" s="32" t="str">
        <f t="shared" si="13"/>
        <v/>
      </c>
      <c r="H144" s="32" t="str">
        <f t="shared" si="14"/>
        <v/>
      </c>
      <c r="I144" s="32" t="str">
        <f t="shared" si="15"/>
        <v/>
      </c>
    </row>
    <row r="145" spans="5:15">
      <c r="E145" s="62">
        <v>27</v>
      </c>
      <c r="F145" s="51" t="str">
        <f t="shared" si="12"/>
        <v/>
      </c>
      <c r="G145" s="32" t="str">
        <f t="shared" si="13"/>
        <v/>
      </c>
      <c r="H145" s="32" t="str">
        <f t="shared" si="14"/>
        <v/>
      </c>
      <c r="I145" s="32" t="str">
        <f t="shared" si="15"/>
        <v/>
      </c>
    </row>
    <row r="146" spans="5:15">
      <c r="E146" s="62">
        <v>28</v>
      </c>
      <c r="F146" s="51" t="str">
        <f t="shared" si="12"/>
        <v/>
      </c>
      <c r="G146" s="32" t="str">
        <f t="shared" si="13"/>
        <v/>
      </c>
      <c r="H146" s="32" t="str">
        <f t="shared" si="14"/>
        <v/>
      </c>
      <c r="I146" s="32" t="str">
        <f t="shared" si="15"/>
        <v/>
      </c>
    </row>
    <row r="147" spans="5:15">
      <c r="E147" s="62">
        <v>29</v>
      </c>
      <c r="F147" s="51" t="str">
        <f t="shared" si="12"/>
        <v/>
      </c>
      <c r="G147" s="32" t="str">
        <f t="shared" si="13"/>
        <v/>
      </c>
      <c r="H147" s="32" t="str">
        <f t="shared" si="14"/>
        <v/>
      </c>
      <c r="I147" s="32" t="str">
        <f t="shared" si="15"/>
        <v/>
      </c>
    </row>
    <row r="148" spans="5:15">
      <c r="E148" s="62">
        <v>30</v>
      </c>
      <c r="F148" s="51" t="str">
        <f t="shared" si="12"/>
        <v/>
      </c>
      <c r="G148" s="32" t="str">
        <f t="shared" si="13"/>
        <v/>
      </c>
      <c r="H148" s="32" t="str">
        <f t="shared" si="14"/>
        <v/>
      </c>
      <c r="I148" s="32" t="str">
        <f t="shared" si="15"/>
        <v/>
      </c>
    </row>
    <row r="149" spans="5:15">
      <c r="E149" s="62">
        <v>31</v>
      </c>
      <c r="F149" s="51" t="str">
        <f t="shared" si="12"/>
        <v/>
      </c>
      <c r="G149" s="32" t="str">
        <f t="shared" si="13"/>
        <v/>
      </c>
      <c r="H149" s="32" t="str">
        <f t="shared" si="14"/>
        <v/>
      </c>
      <c r="I149" s="32" t="str">
        <f t="shared" si="15"/>
        <v/>
      </c>
    </row>
    <row r="150" spans="5:15">
      <c r="E150" s="62">
        <v>32</v>
      </c>
      <c r="F150" s="51" t="str">
        <f t="shared" si="12"/>
        <v/>
      </c>
      <c r="G150" s="32" t="str">
        <f t="shared" si="13"/>
        <v/>
      </c>
      <c r="H150" s="32" t="str">
        <f t="shared" si="14"/>
        <v/>
      </c>
      <c r="I150" s="32" t="str">
        <f t="shared" si="15"/>
        <v/>
      </c>
    </row>
    <row r="151" spans="5:15">
      <c r="E151" s="30"/>
      <c r="F151" s="44" t="str">
        <f>+F94</f>
        <v>TOTAL OPERATING EXPENSES</v>
      </c>
      <c r="G151" s="48">
        <f>+J94</f>
        <v>0</v>
      </c>
      <c r="H151" s="48">
        <f>+K94</f>
        <v>0</v>
      </c>
      <c r="I151" s="48">
        <f>+L94</f>
        <v>0</v>
      </c>
      <c r="J151" s="122"/>
      <c r="K151" s="122"/>
      <c r="M151" s="48">
        <f>SUM(G119:G150)</f>
        <v>0</v>
      </c>
      <c r="N151" s="48">
        <f>SUM(H119:H150)</f>
        <v>0</v>
      </c>
      <c r="O151" s="48">
        <f>SUM(I119:I150)</f>
        <v>0</v>
      </c>
    </row>
    <row r="152" spans="5:15" ht="5.0999999999999996" customHeight="1">
      <c r="E152" s="30"/>
      <c r="F152" s="30"/>
      <c r="G152" s="30"/>
      <c r="H152" s="30"/>
      <c r="I152" s="30"/>
    </row>
    <row r="153" spans="5:15">
      <c r="E153" s="30"/>
      <c r="F153" s="31" t="str">
        <f>+F96</f>
        <v>Profit before Interest &amp; Taxes</v>
      </c>
      <c r="G153" s="32">
        <f>+J96</f>
        <v>0</v>
      </c>
      <c r="H153" s="32">
        <f>+K96</f>
        <v>0</v>
      </c>
      <c r="I153" s="32">
        <f>+L96</f>
        <v>0</v>
      </c>
    </row>
    <row r="154" spans="5:15" ht="5.0999999999999996" customHeight="1">
      <c r="E154" s="30"/>
      <c r="F154" s="30"/>
      <c r="G154" s="30"/>
      <c r="H154" s="30"/>
      <c r="I154" s="30"/>
    </row>
    <row r="155" spans="5:15">
      <c r="E155" s="30"/>
      <c r="F155" s="31" t="str">
        <f>+F98</f>
        <v>Interest Expenses</v>
      </c>
      <c r="G155" s="32">
        <f>+J98</f>
        <v>0</v>
      </c>
      <c r="H155" s="32">
        <f>+K98</f>
        <v>0</v>
      </c>
      <c r="I155" s="32">
        <f>+L98</f>
        <v>0</v>
      </c>
    </row>
    <row r="156" spans="5:15" ht="5.0999999999999996" customHeight="1">
      <c r="E156" s="30"/>
      <c r="F156" s="30"/>
      <c r="G156" s="30"/>
      <c r="H156" s="30"/>
      <c r="I156" s="30"/>
    </row>
    <row r="157" spans="5:15">
      <c r="E157" s="30"/>
      <c r="F157" s="31" t="str">
        <f>+F100</f>
        <v>Provisional Taxes</v>
      </c>
      <c r="G157" s="32">
        <f>+J100</f>
        <v>0</v>
      </c>
      <c r="H157" s="32">
        <f>+K100</f>
        <v>0</v>
      </c>
      <c r="I157" s="32">
        <f>+L100</f>
        <v>0</v>
      </c>
    </row>
    <row r="158" spans="5:15" ht="5.0999999999999996" customHeight="1">
      <c r="E158" s="30"/>
      <c r="F158" s="30"/>
      <c r="G158" s="30"/>
      <c r="H158" s="30"/>
      <c r="I158" s="30"/>
    </row>
    <row r="159" spans="5:15">
      <c r="E159" s="30"/>
      <c r="F159" s="44" t="str">
        <f>+F102</f>
        <v>NET INCOME</v>
      </c>
      <c r="G159" s="48">
        <f>+J102</f>
        <v>0</v>
      </c>
      <c r="H159" s="48">
        <f>+K102</f>
        <v>0</v>
      </c>
      <c r="I159" s="48">
        <f>+L102</f>
        <v>0</v>
      </c>
      <c r="M159" s="48">
        <f>+G153-G155-G157</f>
        <v>0</v>
      </c>
      <c r="N159" s="48">
        <f>+H153-H155-H157</f>
        <v>0</v>
      </c>
      <c r="O159" s="48">
        <f>+I153-I155-I157</f>
        <v>0</v>
      </c>
    </row>
    <row r="160" spans="5:15" ht="5.0999999999999996" customHeight="1">
      <c r="E160" s="30"/>
      <c r="F160" s="30"/>
      <c r="G160" s="30"/>
      <c r="H160" s="30"/>
      <c r="I160" s="30"/>
    </row>
    <row r="161" spans="5:12">
      <c r="E161" s="30"/>
      <c r="F161" s="31" t="str">
        <f>+F104</f>
        <v>Net Margin %</v>
      </c>
      <c r="G161" s="47" t="str">
        <f>+J104</f>
        <v/>
      </c>
      <c r="H161" s="47" t="str">
        <f>+K104</f>
        <v/>
      </c>
      <c r="I161" s="47" t="str">
        <f>+L104</f>
        <v/>
      </c>
    </row>
    <row r="162" spans="5:12" ht="5.0999999999999996" customHeight="1">
      <c r="E162" s="30"/>
      <c r="F162" s="30"/>
      <c r="G162" s="30"/>
      <c r="H162" s="30"/>
      <c r="I162" s="30"/>
      <c r="J162" s="30"/>
      <c r="K162" s="30"/>
      <c r="L162" s="30"/>
    </row>
    <row r="163" spans="5:12" ht="13.5">
      <c r="F163" s="564" t="s">
        <v>3</v>
      </c>
      <c r="G163" s="564"/>
      <c r="H163" s="564"/>
      <c r="I163" s="564"/>
      <c r="J163" s="110"/>
      <c r="K163" s="110"/>
      <c r="L163" s="110"/>
    </row>
    <row r="164" spans="5:12">
      <c r="F164"/>
      <c r="G164"/>
      <c r="H164"/>
      <c r="I164"/>
    </row>
    <row r="1007" spans="36:39">
      <c r="AJ1007" s="21"/>
      <c r="AK1007" s="21"/>
      <c r="AL1007" s="21"/>
      <c r="AM1007" s="21"/>
    </row>
    <row r="1008" spans="36:39">
      <c r="AJ1008" s="21"/>
      <c r="AK1008" s="21"/>
      <c r="AL1008" s="21"/>
      <c r="AM1008" s="21"/>
    </row>
    <row r="1009" spans="36:39">
      <c r="AJ1009" s="21"/>
      <c r="AK1009" s="21"/>
      <c r="AL1009" s="21"/>
      <c r="AM1009" s="21"/>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sheetData>
  <sheetProtection password="D921" sheet="1" objects="1" scenarios="1" selectLockedCells="1"/>
  <mergeCells count="131">
    <mergeCell ref="F41:F42"/>
    <mergeCell ref="F43:F44"/>
    <mergeCell ref="B2:T2"/>
    <mergeCell ref="B11:T11"/>
    <mergeCell ref="Q20:T20"/>
    <mergeCell ref="B18:T18"/>
    <mergeCell ref="Q21:T21"/>
    <mergeCell ref="B13:T16"/>
    <mergeCell ref="F109:I109"/>
    <mergeCell ref="M57:M58"/>
    <mergeCell ref="F77:F78"/>
    <mergeCell ref="M61:M62"/>
    <mergeCell ref="M69:M70"/>
    <mergeCell ref="M77:M78"/>
    <mergeCell ref="M89:M90"/>
    <mergeCell ref="F57:F58"/>
    <mergeCell ref="F59:F60"/>
    <mergeCell ref="F49:F50"/>
    <mergeCell ref="F51:F52"/>
    <mergeCell ref="F53:F54"/>
    <mergeCell ref="F55:F56"/>
    <mergeCell ref="F35:F36"/>
    <mergeCell ref="F37:F38"/>
    <mergeCell ref="F39:F40"/>
    <mergeCell ref="F110:I110"/>
    <mergeCell ref="F163:I163"/>
    <mergeCell ref="C107:R107"/>
    <mergeCell ref="M109:O110"/>
    <mergeCell ref="B4:T8"/>
    <mergeCell ref="Q23:T23"/>
    <mergeCell ref="F25:L25"/>
    <mergeCell ref="Q22:T22"/>
    <mergeCell ref="F33:F34"/>
    <mergeCell ref="F71:F72"/>
    <mergeCell ref="F73:F74"/>
    <mergeCell ref="F75:F76"/>
    <mergeCell ref="F61:F62"/>
    <mergeCell ref="F63:F64"/>
    <mergeCell ref="F65:F66"/>
    <mergeCell ref="F67:F68"/>
    <mergeCell ref="F87:F88"/>
    <mergeCell ref="F89:F90"/>
    <mergeCell ref="M33:M34"/>
    <mergeCell ref="M37:M38"/>
    <mergeCell ref="M41:M42"/>
    <mergeCell ref="M45:M46"/>
    <mergeCell ref="M49:M50"/>
    <mergeCell ref="M53:M54"/>
    <mergeCell ref="F45:F46"/>
    <mergeCell ref="F47:F48"/>
    <mergeCell ref="N33:N34"/>
    <mergeCell ref="O33:O34"/>
    <mergeCell ref="M35:M36"/>
    <mergeCell ref="N35:N36"/>
    <mergeCell ref="O35:O36"/>
    <mergeCell ref="F85:F86"/>
    <mergeCell ref="F79:F80"/>
    <mergeCell ref="F81:F82"/>
    <mergeCell ref="F83:F84"/>
    <mergeCell ref="F69:F70"/>
    <mergeCell ref="N41:N42"/>
    <mergeCell ref="O41:O42"/>
    <mergeCell ref="M43:M44"/>
    <mergeCell ref="N43:N44"/>
    <mergeCell ref="O43:O44"/>
    <mergeCell ref="N37:N38"/>
    <mergeCell ref="O37:O38"/>
    <mergeCell ref="M39:M40"/>
    <mergeCell ref="N39:N40"/>
    <mergeCell ref="O39:O40"/>
    <mergeCell ref="N49:N50"/>
    <mergeCell ref="O49:O50"/>
    <mergeCell ref="M51:M52"/>
    <mergeCell ref="N51:N52"/>
    <mergeCell ref="O51:O52"/>
    <mergeCell ref="N45:N46"/>
    <mergeCell ref="O45:O46"/>
    <mergeCell ref="M47:M48"/>
    <mergeCell ref="N47:N48"/>
    <mergeCell ref="O47:O48"/>
    <mergeCell ref="N57:N58"/>
    <mergeCell ref="O57:O58"/>
    <mergeCell ref="M59:M60"/>
    <mergeCell ref="N59:N60"/>
    <mergeCell ref="O59:O60"/>
    <mergeCell ref="N53:N54"/>
    <mergeCell ref="O53:O54"/>
    <mergeCell ref="M55:M56"/>
    <mergeCell ref="N55:N56"/>
    <mergeCell ref="O55:O56"/>
    <mergeCell ref="N61:N62"/>
    <mergeCell ref="O61:O62"/>
    <mergeCell ref="M63:M64"/>
    <mergeCell ref="N63:N64"/>
    <mergeCell ref="O63:O64"/>
    <mergeCell ref="M65:M66"/>
    <mergeCell ref="N65:N66"/>
    <mergeCell ref="O65:O66"/>
    <mergeCell ref="M67:M68"/>
    <mergeCell ref="N67:N68"/>
    <mergeCell ref="O67:O68"/>
    <mergeCell ref="N69:N70"/>
    <mergeCell ref="O69:O70"/>
    <mergeCell ref="M71:M72"/>
    <mergeCell ref="N71:N72"/>
    <mergeCell ref="O71:O72"/>
    <mergeCell ref="M73:M74"/>
    <mergeCell ref="N73:N74"/>
    <mergeCell ref="O73:O74"/>
    <mergeCell ref="M75:M76"/>
    <mergeCell ref="N75:N76"/>
    <mergeCell ref="O75:O76"/>
    <mergeCell ref="N89:N90"/>
    <mergeCell ref="O89:O90"/>
    <mergeCell ref="M85:M86"/>
    <mergeCell ref="N85:N86"/>
    <mergeCell ref="O85:O86"/>
    <mergeCell ref="M87:M88"/>
    <mergeCell ref="N87:N88"/>
    <mergeCell ref="O87:O88"/>
    <mergeCell ref="N77:N78"/>
    <mergeCell ref="O77:O78"/>
    <mergeCell ref="M79:M80"/>
    <mergeCell ref="N79:N80"/>
    <mergeCell ref="O79:O80"/>
    <mergeCell ref="M81:M82"/>
    <mergeCell ref="N81:N82"/>
    <mergeCell ref="O81:O82"/>
    <mergeCell ref="M83:M84"/>
    <mergeCell ref="N83:N84"/>
    <mergeCell ref="O83:O84"/>
  </mergeCells>
  <phoneticPr fontId="2" type="noConversion"/>
  <conditionalFormatting sqref="M89:O89 M33:O33 M35:O35 M37:O37 M39:O39 M41:O41 M43:O43 M45:O45 M47:O47 M49:O49 M51:O51 M53:O53 M55:O55 M57:O57 M59:O59 M61:O61 M63:O63 M65:O65 M67:O67 M69:O69 M71:O71 M73:O73 M75:O75 M77:O77 M79:O79 M81:O81 M83:O83 M85:O85 M87:O87 J33:J90">
    <cfRule type="expression" dxfId="34" priority="1" stopIfTrue="1">
      <formula>B33="Entered Manually"</formula>
    </cfRule>
  </conditionalFormatting>
  <conditionalFormatting sqref="K33:K35 K37 K39 K41 K43 K45 K47 K51 K49 K53 K55 K57 K59 K61 K63 K65 K67 K69 K71 K73 K75 K77 K79 K81 K83 K85 K87 L34 K36:L36 K38:L38 K40:L40 K42:L42 K44:L44 K46:L46 K48:L48 K54:L54 K50:L50 K52:L52 K56:L56 K58:L58 K60:L60 K62:L62 K64:L64 K66:L66 K68:L68 K70:L70 K72:L72 K74:L74 K76:L76 K78:L78 K80:L80 K82:L82 K84:L84 K86:L86 K88:L88 K89 K90:L90">
    <cfRule type="expression" dxfId="33" priority="2" stopIfTrue="1">
      <formula>B33="Entered Manually"</formula>
    </cfRule>
  </conditionalFormatting>
  <conditionalFormatting sqref="F110:H110">
    <cfRule type="expression" dxfId="32" priority="3" stopIfTrue="1">
      <formula>(Q21&lt;&gt;"")</formula>
    </cfRule>
  </conditionalFormatting>
  <conditionalFormatting sqref="I110">
    <cfRule type="expression" dxfId="31" priority="4" stopIfTrue="1">
      <formula>(S21&lt;&gt;"")</formula>
    </cfRule>
  </conditionalFormatting>
  <conditionalFormatting sqref="L37 L39 L41 L43 L45 L47 L53 L49 L51 L55 L57 L59 L61 L63 L65 L67 L69 L71 L73 L75 L77 L79 L81 L83 L85 L87 L35 L33 L89">
    <cfRule type="expression" dxfId="30" priority="5" stopIfTrue="1">
      <formula>B33="Entered Manually"</formula>
    </cfRule>
  </conditionalFormatting>
  <conditionalFormatting sqref="J110:K110">
    <cfRule type="expression" dxfId="29" priority="6" stopIfTrue="1">
      <formula>(R21&lt;&gt;"")</formula>
    </cfRule>
  </conditionalFormatting>
  <conditionalFormatting sqref="J26:O26">
    <cfRule type="expression" dxfId="28" priority="7" stopIfTrue="1">
      <formula>ISTEXT($J$26)</formula>
    </cfRule>
  </conditionalFormatting>
  <conditionalFormatting sqref="F109:I109">
    <cfRule type="expression" dxfId="27" priority="8" stopIfTrue="1">
      <formula>$Q$20&lt;&gt;""</formula>
    </cfRule>
  </conditionalFormatting>
  <dataValidations xWindow="885" yWindow="1527" count="9">
    <dataValidation type="custom" showInputMessage="1" showErrorMessage="1" sqref="J96:O104 M91:O94 F91 H35 M26:O31 F92:I104 J34:L34 I91 H91 I89 H89 I87 H87 I85 H85 I83 H83 I81 H81 I79 H79 I77 H77 I75 H75 I73 H73 I71 H71 I69 H69 I67 H67 I65 H65 I63 H63 I61 H61 I59 H59 I57 H57 I55 H55 I53 H53 I51 H51 I49 H49 I47 H47 I45 H45 I43 H43 I41 H41 I39 H39 I37 H37 I35 I26:I33 H26:H33 J90:L94 J88:L88 J86:L86 J84:L84 J82:L82 J80:L80 J78:L78 J76:L76 J74:L74 J72:L72 J70:L70 J68:L68 J66:L66 J64:L64 J62:L62 J60:L60 J58:L58 J56:L56 J54:L54 J52:L52 J50:L50 J48:L48 J46:L46 J44:L44 J42:L42 J40:L40 J38:L38 J36:L36 J26:L32 G27:G91 F27:F32">
      <formula1>$S$9="YES"</formula1>
    </dataValidation>
    <dataValidation type="list" allowBlank="1" showInputMessage="1" showErrorMessage="1" sqref="B33:B90">
      <formula1>"% of Sales,Entered Manually"</formula1>
    </dataValidation>
    <dataValidation type="list" allowBlank="1" showInputMessage="1" showErrorMessage="1" sqref="S9">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Q22:T23">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s Description" prompt="Please input the descriiption of your Operating Expense.  For a detailed understanding of the kind of operating expenses you may face please refer to the free sample business plan posted on our website." sqref="F33:F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of Sales Input" prompt="In the event you want a particular operating expense to be a % of the annual sales, you can enter in that % here and our template will do the rest." sqref="H34 H36 H38 H40 H42 H44 H46 H48 H50 H52 H54 H56 H58 H60 H62 H64 H66 H68 H70 H72 H74 H76 H78 H80 H82 H84 H86 H88 H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Annual Increase Input" prompt="Besides the % of sales, you may also want to specify the annual increase in any one operating expense.  Please specify the % annual increase in the operating cost - our template will do the rest." sqref="I34 I36 I38 I40 I42 I44 I46 I48 I50 I52 I54 I56 I58 I60 I62 I64 I66 I68 I70 I72 I74 I76 I78 I80 I82 I84 I86 I88 I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 Manual Input" prompt="In the event you don't want an operating expense to be a % of annual sales, you can always input the number manually.  The manually entered operating expense will override the % of sales number automatically." sqref="J33:L33 J35:L35 J37:L37 J39:L39 J41:L41 J43:L43 J45:L45 J47:L47 J49:L49 J51:L51 J53:L53 J55:L55 J57:L57 J59:L59 J61:L61 J63:L63 J65:L65 J67:L67 J69:L69 J71:L71 J73:L73 J75:L75 J77:L77 J79:L79 J81:L81 J83:L83 J85:L85 J87:L87 J89:L89">
      <formula1>$S$9="YES"</formula1>
    </dataValidation>
    <dataValidation showInputMessage="1" showErrorMessage="1" sqref="Q20:T21"/>
  </dataValidations>
  <hyperlinks>
    <hyperlink ref="F163" r:id="rId1"/>
  </hyperlinks>
  <pageMargins left="0.19" right="0.23" top="0.64" bottom="0.64" header="0.5" footer="0.5"/>
  <pageSetup scale="85"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sheetPr codeName="Sheet3" enableFormatConditionsCalculation="0">
    <tabColor indexed="44"/>
  </sheetPr>
  <dimension ref="A1:AP978"/>
  <sheetViews>
    <sheetView showGridLines="0" showRowColHeaders="0" zoomScaleNormal="100" workbookViewId="0">
      <selection activeCell="O9" sqref="O9"/>
    </sheetView>
  </sheetViews>
  <sheetFormatPr defaultRowHeight="12.75"/>
  <cols>
    <col min="1" max="1" width="1.42578125" customWidth="1"/>
    <col min="2" max="2" width="25.85546875" customWidth="1"/>
    <col min="3" max="3" width="3" customWidth="1"/>
    <col min="4" max="4" width="2.85546875" customWidth="1"/>
    <col min="5" max="5" width="24.5703125" style="5" customWidth="1"/>
    <col min="6" max="17" width="7.7109375" customWidth="1"/>
    <col min="18" max="19" width="8.7109375" customWidth="1"/>
    <col min="20" max="20" width="7.28515625" customWidth="1"/>
    <col min="21" max="21" width="3.140625" customWidth="1"/>
    <col min="22" max="22" width="5.5703125" customWidth="1"/>
    <col min="23" max="23" width="4.5703125" customWidth="1"/>
    <col min="24" max="24" width="16.85546875" customWidth="1"/>
    <col min="25" max="25" width="15.7109375" customWidth="1"/>
    <col min="26" max="26" width="21" customWidth="1"/>
    <col min="27" max="27" width="15.7109375" customWidth="1"/>
  </cols>
  <sheetData>
    <row r="1" spans="1:20" ht="5.0999999999999996" customHeight="1">
      <c r="A1" s="20"/>
    </row>
    <row r="2" spans="1:20">
      <c r="B2" s="523" t="s">
        <v>0</v>
      </c>
      <c r="C2" s="523"/>
      <c r="D2" s="523"/>
      <c r="E2" s="523"/>
      <c r="F2" s="523"/>
      <c r="G2" s="523"/>
      <c r="H2" s="523"/>
      <c r="I2" s="523"/>
      <c r="J2" s="523"/>
      <c r="K2" s="523"/>
      <c r="L2" s="523"/>
      <c r="M2" s="523"/>
      <c r="N2" s="523"/>
      <c r="O2" s="523"/>
      <c r="P2" s="523"/>
      <c r="Q2" s="523"/>
    </row>
    <row r="3" spans="1:20" ht="5.0999999999999996" customHeight="1"/>
    <row r="4" spans="1:20" ht="11.45" customHeight="1">
      <c r="B4" s="527" t="s">
        <v>5</v>
      </c>
      <c r="C4" s="677"/>
      <c r="D4" s="677"/>
      <c r="E4" s="677"/>
      <c r="F4" s="677"/>
      <c r="G4" s="677"/>
      <c r="H4" s="677"/>
      <c r="I4" s="677"/>
      <c r="J4" s="677"/>
      <c r="K4" s="677"/>
      <c r="L4" s="677"/>
      <c r="M4" s="677"/>
      <c r="N4" s="677"/>
      <c r="O4" s="677"/>
      <c r="P4" s="677"/>
      <c r="Q4" s="678"/>
    </row>
    <row r="5" spans="1:20" ht="11.45" customHeight="1">
      <c r="B5" s="679"/>
      <c r="C5" s="680"/>
      <c r="D5" s="680"/>
      <c r="E5" s="680"/>
      <c r="F5" s="680"/>
      <c r="G5" s="680"/>
      <c r="H5" s="680"/>
      <c r="I5" s="680"/>
      <c r="J5" s="680"/>
      <c r="K5" s="680"/>
      <c r="L5" s="680"/>
      <c r="M5" s="680"/>
      <c r="N5" s="680"/>
      <c r="O5" s="680"/>
      <c r="P5" s="680"/>
      <c r="Q5" s="681"/>
    </row>
    <row r="6" spans="1:20" ht="11.45" customHeight="1">
      <c r="B6" s="679"/>
      <c r="C6" s="680"/>
      <c r="D6" s="680"/>
      <c r="E6" s="680"/>
      <c r="F6" s="680"/>
      <c r="G6" s="680"/>
      <c r="H6" s="680"/>
      <c r="I6" s="680"/>
      <c r="J6" s="680"/>
      <c r="K6" s="680"/>
      <c r="L6" s="680"/>
      <c r="M6" s="680"/>
      <c r="N6" s="680"/>
      <c r="O6" s="680"/>
      <c r="P6" s="680"/>
      <c r="Q6" s="681"/>
    </row>
    <row r="7" spans="1:20" ht="11.45" customHeight="1">
      <c r="B7" s="679"/>
      <c r="C7" s="680"/>
      <c r="D7" s="680"/>
      <c r="E7" s="680"/>
      <c r="F7" s="680"/>
      <c r="G7" s="680"/>
      <c r="H7" s="680"/>
      <c r="I7" s="680"/>
      <c r="J7" s="680"/>
      <c r="K7" s="680"/>
      <c r="L7" s="680"/>
      <c r="M7" s="680"/>
      <c r="N7" s="680"/>
      <c r="O7" s="680"/>
      <c r="P7" s="680"/>
      <c r="Q7" s="681"/>
    </row>
    <row r="8" spans="1:20" ht="11.45" customHeight="1">
      <c r="B8" s="682"/>
      <c r="C8" s="683"/>
      <c r="D8" s="683"/>
      <c r="E8" s="683"/>
      <c r="F8" s="683"/>
      <c r="G8" s="683"/>
      <c r="H8" s="683"/>
      <c r="I8" s="683"/>
      <c r="J8" s="683"/>
      <c r="K8" s="683"/>
      <c r="L8" s="683"/>
      <c r="M8" s="683"/>
      <c r="N8" s="683"/>
      <c r="O8" s="683"/>
      <c r="P8" s="683"/>
      <c r="Q8" s="684"/>
    </row>
    <row r="9" spans="1:20" ht="12.75" customHeight="1">
      <c r="B9" s="24" t="s">
        <v>6</v>
      </c>
      <c r="C9" s="25"/>
      <c r="D9" s="25"/>
      <c r="E9" s="25"/>
      <c r="F9" s="25"/>
      <c r="G9" s="25"/>
      <c r="H9" s="25"/>
      <c r="I9" s="25"/>
      <c r="J9" s="25"/>
      <c r="K9" s="25"/>
      <c r="L9" s="25"/>
      <c r="M9" s="25"/>
      <c r="N9" s="25"/>
      <c r="O9" s="26"/>
      <c r="P9" s="25"/>
      <c r="Q9" s="25"/>
    </row>
    <row r="11" spans="1:20">
      <c r="B11" s="523" t="s">
        <v>1</v>
      </c>
      <c r="C11" s="523"/>
      <c r="D11" s="523"/>
      <c r="E11" s="523"/>
      <c r="F11" s="523"/>
      <c r="G11" s="523"/>
      <c r="H11" s="523"/>
      <c r="I11" s="523"/>
      <c r="J11" s="523"/>
      <c r="K11" s="523"/>
      <c r="L11" s="523"/>
      <c r="M11" s="523"/>
      <c r="N11" s="523"/>
      <c r="O11" s="523"/>
      <c r="P11" s="523"/>
      <c r="Q11" s="523"/>
      <c r="R11" s="523"/>
      <c r="S11" s="523"/>
      <c r="T11" s="523"/>
    </row>
    <row r="12" spans="1:20" ht="5.0999999999999996" customHeight="1"/>
    <row r="13" spans="1:20" ht="12.75" customHeight="1">
      <c r="B13" s="527" t="s">
        <v>46</v>
      </c>
      <c r="C13" s="677"/>
      <c r="D13" s="677"/>
      <c r="E13" s="677"/>
      <c r="F13" s="677"/>
      <c r="G13" s="677"/>
      <c r="H13" s="677"/>
      <c r="I13" s="677"/>
      <c r="J13" s="677"/>
      <c r="K13" s="677"/>
      <c r="L13" s="677"/>
      <c r="M13" s="677"/>
      <c r="N13" s="677"/>
      <c r="O13" s="677"/>
      <c r="P13" s="677"/>
      <c r="Q13" s="677"/>
      <c r="R13" s="692"/>
      <c r="S13" s="692"/>
      <c r="T13" s="693"/>
    </row>
    <row r="14" spans="1:20">
      <c r="B14" s="679"/>
      <c r="C14" s="694"/>
      <c r="D14" s="694"/>
      <c r="E14" s="694"/>
      <c r="F14" s="694"/>
      <c r="G14" s="694"/>
      <c r="H14" s="694"/>
      <c r="I14" s="694"/>
      <c r="J14" s="694"/>
      <c r="K14" s="694"/>
      <c r="L14" s="694"/>
      <c r="M14" s="694"/>
      <c r="N14" s="694"/>
      <c r="O14" s="694"/>
      <c r="P14" s="694"/>
      <c r="Q14" s="694"/>
      <c r="R14" s="695"/>
      <c r="S14" s="695"/>
      <c r="T14" s="696"/>
    </row>
    <row r="15" spans="1:20">
      <c r="B15" s="679"/>
      <c r="C15" s="694"/>
      <c r="D15" s="694"/>
      <c r="E15" s="694"/>
      <c r="F15" s="694"/>
      <c r="G15" s="694"/>
      <c r="H15" s="694"/>
      <c r="I15" s="694"/>
      <c r="J15" s="694"/>
      <c r="K15" s="694"/>
      <c r="L15" s="694"/>
      <c r="M15" s="694"/>
      <c r="N15" s="694"/>
      <c r="O15" s="694"/>
      <c r="P15" s="694"/>
      <c r="Q15" s="694"/>
      <c r="R15" s="695"/>
      <c r="S15" s="695"/>
      <c r="T15" s="696"/>
    </row>
    <row r="16" spans="1:20">
      <c r="B16" s="682"/>
      <c r="C16" s="683"/>
      <c r="D16" s="683"/>
      <c r="E16" s="683"/>
      <c r="F16" s="683"/>
      <c r="G16" s="683"/>
      <c r="H16" s="683"/>
      <c r="I16" s="683"/>
      <c r="J16" s="683"/>
      <c r="K16" s="683"/>
      <c r="L16" s="683"/>
      <c r="M16" s="683"/>
      <c r="N16" s="683"/>
      <c r="O16" s="683"/>
      <c r="P16" s="683"/>
      <c r="Q16" s="683"/>
      <c r="R16" s="697"/>
      <c r="S16" s="697"/>
      <c r="T16" s="698"/>
    </row>
    <row r="17" spans="2:23" ht="12.75" customHeight="1"/>
    <row r="18" spans="2:23">
      <c r="B18" s="523" t="s">
        <v>188</v>
      </c>
      <c r="C18" s="523"/>
      <c r="D18" s="523"/>
      <c r="E18" s="523"/>
      <c r="F18" s="523"/>
      <c r="G18" s="523"/>
      <c r="H18" s="523"/>
      <c r="I18" s="523"/>
      <c r="J18" s="523"/>
      <c r="K18" s="523"/>
      <c r="L18" s="523"/>
      <c r="M18" s="523"/>
      <c r="N18" s="523"/>
      <c r="O18" s="523"/>
      <c r="P18" s="523"/>
      <c r="Q18" s="523"/>
      <c r="R18" s="523"/>
      <c r="S18" s="523"/>
      <c r="T18" s="523"/>
    </row>
    <row r="19" spans="2:23" ht="12.75" customHeight="1"/>
    <row r="20" spans="2:23" ht="12.75" customHeight="1">
      <c r="B20" s="7" t="s">
        <v>8</v>
      </c>
      <c r="C20" s="8"/>
      <c r="D20" s="132"/>
      <c r="E20" s="112"/>
      <c r="F20" s="112"/>
      <c r="P20" s="674" t="str">
        <f>IF('Input - Annual P&amp;L'!Q20&lt;&gt;"",'Input - Annual P&amp;L'!Q20,"")</f>
        <v/>
      </c>
      <c r="Q20" s="675"/>
      <c r="R20" s="675"/>
      <c r="S20" s="675"/>
      <c r="T20" s="676"/>
    </row>
    <row r="21" spans="2:23" ht="12.75" customHeight="1">
      <c r="B21" s="7" t="s">
        <v>9</v>
      </c>
      <c r="C21" s="8"/>
      <c r="D21" s="132"/>
      <c r="E21" s="112"/>
      <c r="F21" s="112"/>
      <c r="I21" s="699" t="s">
        <v>245</v>
      </c>
      <c r="J21" s="595"/>
      <c r="K21" s="595"/>
      <c r="L21" s="595"/>
      <c r="M21" s="595"/>
      <c r="P21" s="674" t="str">
        <f>IF('Input - Annual P&amp;L'!Q21&lt;&gt;"",'Input - Annual P&amp;L'!Q21,"")</f>
        <v/>
      </c>
      <c r="Q21" s="675"/>
      <c r="R21" s="675"/>
      <c r="S21" s="675"/>
      <c r="T21" s="676"/>
    </row>
    <row r="22" spans="2:23" ht="12.75" customHeight="1">
      <c r="B22" s="7" t="str">
        <f>+'Input - Annual P&amp;L'!B22</f>
        <v>Employer Tax Rate (include all deductions FUTA, SUTA, Medicare etc.)</v>
      </c>
      <c r="C22" s="8"/>
      <c r="D22" s="132"/>
      <c r="E22" s="112"/>
      <c r="F22" s="112"/>
      <c r="P22" s="687" t="str">
        <f>IF('Input - Annual P&amp;L'!Q22&lt;&gt;"",'Input - Annual P&amp;L'!Q22,"")</f>
        <v/>
      </c>
      <c r="Q22" s="688"/>
      <c r="R22" s="688"/>
      <c r="S22" s="688"/>
      <c r="T22" s="689"/>
    </row>
    <row r="23" spans="2:23" ht="12.75" customHeight="1">
      <c r="B23" s="7" t="s">
        <v>27</v>
      </c>
      <c r="C23" s="8"/>
      <c r="D23" s="132"/>
      <c r="E23" s="112"/>
      <c r="F23" s="112"/>
      <c r="P23" s="687" t="str">
        <f>IF('Input - Annual P&amp;L'!Q23&lt;&gt;"",'Input - Annual P&amp;L'!Q23,"")</f>
        <v/>
      </c>
      <c r="Q23" s="688"/>
      <c r="R23" s="688"/>
      <c r="S23" s="688"/>
      <c r="T23" s="689"/>
    </row>
    <row r="24" spans="2:23" ht="12.75" customHeight="1">
      <c r="D24" s="1"/>
      <c r="U24" s="123"/>
      <c r="V24" s="123"/>
      <c r="W24" s="123"/>
    </row>
    <row r="25" spans="2:23">
      <c r="B25" s="1"/>
      <c r="C25" s="1"/>
      <c r="D25" s="1"/>
      <c r="E25" s="691" t="s">
        <v>30</v>
      </c>
      <c r="F25" s="691"/>
      <c r="G25" s="691"/>
      <c r="H25" s="691"/>
      <c r="I25" s="691"/>
      <c r="J25" s="691"/>
      <c r="K25" s="691"/>
      <c r="L25" s="691"/>
      <c r="M25" s="691"/>
      <c r="N25" s="691"/>
      <c r="O25" s="691"/>
      <c r="P25" s="691"/>
      <c r="Q25" s="691"/>
      <c r="R25" s="691"/>
      <c r="S25" s="691"/>
      <c r="T25" s="691"/>
      <c r="U25" s="1"/>
      <c r="V25" s="1"/>
      <c r="W25" s="1"/>
    </row>
    <row r="26" spans="2:23" ht="12.75" customHeight="1">
      <c r="B26" s="690" t="s">
        <v>42</v>
      </c>
      <c r="C26" s="28"/>
      <c r="D26" s="6"/>
      <c r="E26" s="143" t="s">
        <v>40</v>
      </c>
      <c r="F26" s="144" t="str">
        <f>+IF(P21&lt;&gt;"",CONCATENATE("Jan ",P21),"Enter Year 1 in P&amp;L Annual Tab")</f>
        <v>Enter Year 1 in P&amp;L Annual Tab</v>
      </c>
      <c r="G26" s="144" t="str">
        <f>+IF(P21&lt;&gt;"",CONCATENATE("Feb ",P21),"Enter Year 1 in P&amp;L Annual Tab")</f>
        <v>Enter Year 1 in P&amp;L Annual Tab</v>
      </c>
      <c r="H26" s="145" t="str">
        <f>+IF(P21&lt;&gt;"",CONCATENATE("Mar ",P21),"Enter Year 1 in P&amp;L Annual Tab")</f>
        <v>Enter Year 1 in P&amp;L Annual Tab</v>
      </c>
      <c r="I26" s="146" t="str">
        <f>+IF(P21&lt;&gt;"",CONCATENATE("Apr ",P21),"Enter Year 1 in P&amp;L Annual Tab")</f>
        <v>Enter Year 1 in P&amp;L Annual Tab</v>
      </c>
      <c r="J26" s="144" t="str">
        <f>+IF(P21&lt;&gt;"",CONCATENATE("May ",P21),"Enter Year 1 in P&amp;L Annual Tab")</f>
        <v>Enter Year 1 in P&amp;L Annual Tab</v>
      </c>
      <c r="K26" s="145" t="str">
        <f>+IF(P21&lt;&gt;"",CONCATENATE("Jun ",P21),"Enter Year 1 in P&amp;L Annual Tab")</f>
        <v>Enter Year 1 in P&amp;L Annual Tab</v>
      </c>
      <c r="L26" s="146" t="str">
        <f>+IF(P21&lt;&gt;"",CONCATENATE("Jul ",P21),"Enter Year 1 in P&amp;L Annual Tab")</f>
        <v>Enter Year 1 in P&amp;L Annual Tab</v>
      </c>
      <c r="M26" s="144" t="str">
        <f>+IF(P21&lt;&gt;"",CONCATENATE("Aug ",P21),"Enter Year 1 in P&amp;L Annual Tab")</f>
        <v>Enter Year 1 in P&amp;L Annual Tab</v>
      </c>
      <c r="N26" s="145" t="str">
        <f>+IF(P21&lt;&gt;"",CONCATENATE("Sep ",P21),"Enter Year 1 in P&amp;L Annual Tab")</f>
        <v>Enter Year 1 in P&amp;L Annual Tab</v>
      </c>
      <c r="O26" s="146" t="str">
        <f>+IF(P21&lt;&gt;"",CONCATENATE("Oct ",P21),"Enter Year 1 in P&amp;L Annual Tab")</f>
        <v>Enter Year 1 in P&amp;L Annual Tab</v>
      </c>
      <c r="P26" s="144" t="str">
        <f>+IF(P21&lt;&gt;"",CONCATENATE("Nov ",P21),"Enter Year 1 in P&amp;L Annual Tab")</f>
        <v>Enter Year 1 in P&amp;L Annual Tab</v>
      </c>
      <c r="Q26" s="145" t="str">
        <f>+IF(P21&lt;&gt;"",CONCATENATE("Dec ",P21),"Enter Year 1 in P&amp;L Annual Tab")</f>
        <v>Enter Year 1 in P&amp;L Annual Tab</v>
      </c>
      <c r="R26" s="146" t="s">
        <v>44</v>
      </c>
      <c r="S26" s="120" t="s">
        <v>45</v>
      </c>
      <c r="T26" s="147" t="s">
        <v>47</v>
      </c>
      <c r="U26" s="3"/>
      <c r="V26" s="22"/>
      <c r="W26" s="22"/>
    </row>
    <row r="27" spans="2:23" ht="12.75" customHeight="1">
      <c r="B27" s="690"/>
      <c r="C27" s="28"/>
      <c r="D27" s="6"/>
      <c r="E27" s="148" t="s">
        <v>31</v>
      </c>
      <c r="F27" s="149"/>
      <c r="G27" s="149"/>
      <c r="H27" s="150"/>
      <c r="I27" s="151"/>
      <c r="J27" s="149"/>
      <c r="K27" s="150"/>
      <c r="L27" s="151"/>
      <c r="M27" s="149"/>
      <c r="N27" s="150"/>
      <c r="O27" s="151"/>
      <c r="P27" s="152"/>
      <c r="Q27" s="153"/>
      <c r="R27" s="154">
        <f>SUM(F27:Q27)</f>
        <v>0</v>
      </c>
      <c r="S27" s="155" t="s">
        <v>29</v>
      </c>
      <c r="T27" s="156" t="str">
        <f>+IF(R27=100%,"OK","Not 100%!")</f>
        <v>Not 100%!</v>
      </c>
      <c r="U27" s="3"/>
      <c r="V27" s="22"/>
      <c r="W27" s="22"/>
    </row>
    <row r="28" spans="2:23">
      <c r="B28" s="690"/>
      <c r="C28" s="28"/>
      <c r="D28" s="6"/>
      <c r="E28" s="157" t="str">
        <f>+'Input - Annual P&amp;L'!F27</f>
        <v>SALES</v>
      </c>
      <c r="F28" s="158">
        <f>+'Input - Annual P&amp;L'!$J$27*F27</f>
        <v>0</v>
      </c>
      <c r="G28" s="158">
        <f>+'Input - Annual P&amp;L'!$J$27*G27</f>
        <v>0</v>
      </c>
      <c r="H28" s="159">
        <f>+'Input - Annual P&amp;L'!$J$27*H27</f>
        <v>0</v>
      </c>
      <c r="I28" s="160">
        <f>+'Input - Annual P&amp;L'!$J$27*I27</f>
        <v>0</v>
      </c>
      <c r="J28" s="158">
        <f>+'Input - Annual P&amp;L'!$J$27*J27</f>
        <v>0</v>
      </c>
      <c r="K28" s="159">
        <f>+'Input - Annual P&amp;L'!$J$27*K27</f>
        <v>0</v>
      </c>
      <c r="L28" s="160">
        <f>+'Input - Annual P&amp;L'!$J$27*L27</f>
        <v>0</v>
      </c>
      <c r="M28" s="161">
        <f>+'Input - Annual P&amp;L'!$J$27*M27</f>
        <v>0</v>
      </c>
      <c r="N28" s="162">
        <f>+'Input - Annual P&amp;L'!$J$27*N27</f>
        <v>0</v>
      </c>
      <c r="O28" s="163">
        <f>+'Input - Annual P&amp;L'!$J$27*O27</f>
        <v>0</v>
      </c>
      <c r="P28" s="161">
        <f>+'Input - Annual P&amp;L'!$J$27*P27</f>
        <v>0</v>
      </c>
      <c r="Q28" s="162">
        <f>+'Input - Annual P&amp;L'!$J$27*Q27</f>
        <v>0</v>
      </c>
      <c r="R28" s="160">
        <f>SUM(F28:Q28)</f>
        <v>0</v>
      </c>
      <c r="S28" s="164">
        <f>+'Input - Annual P&amp;L'!J27</f>
        <v>0</v>
      </c>
      <c r="T28" s="165">
        <f>+S28-R28</f>
        <v>0</v>
      </c>
      <c r="U28" s="4"/>
      <c r="V28" s="23"/>
      <c r="W28" s="23"/>
    </row>
    <row r="29" spans="2:23">
      <c r="B29" s="690"/>
      <c r="C29" s="28"/>
      <c r="D29" s="6"/>
      <c r="E29" s="166" t="str">
        <f>+'Input - Annual P&amp;L'!F28</f>
        <v>Cost of Goods Sold</v>
      </c>
      <c r="F29" s="167">
        <f>+'Input - Annual P&amp;L'!$J$28*F27</f>
        <v>0</v>
      </c>
      <c r="G29" s="167">
        <f>+'Input - Annual P&amp;L'!$J$28*G27</f>
        <v>0</v>
      </c>
      <c r="H29" s="168">
        <f>+'Input - Annual P&amp;L'!$J$28*H27</f>
        <v>0</v>
      </c>
      <c r="I29" s="169">
        <f>+'Input - Annual P&amp;L'!$J$28*I27</f>
        <v>0</v>
      </c>
      <c r="J29" s="167">
        <f>+'Input - Annual P&amp;L'!$J$28*J27</f>
        <v>0</v>
      </c>
      <c r="K29" s="168">
        <f>+'Input - Annual P&amp;L'!$J$28*K27</f>
        <v>0</v>
      </c>
      <c r="L29" s="169">
        <f>+'Input - Annual P&amp;L'!$J$28*L27</f>
        <v>0</v>
      </c>
      <c r="M29" s="167">
        <f>+'Input - Annual P&amp;L'!$J$28*M27</f>
        <v>0</v>
      </c>
      <c r="N29" s="168">
        <f>+'Input - Annual P&amp;L'!$J$28*N27</f>
        <v>0</v>
      </c>
      <c r="O29" s="169">
        <f>+'Input - Annual P&amp;L'!$J$28*O27</f>
        <v>0</v>
      </c>
      <c r="P29" s="167">
        <f>+'Input - Annual P&amp;L'!$J$28*P27</f>
        <v>0</v>
      </c>
      <c r="Q29" s="168">
        <f>+'Input - Annual P&amp;L'!$J$28*Q27</f>
        <v>0</v>
      </c>
      <c r="R29" s="160">
        <f>SUM(F29:Q29)</f>
        <v>0</v>
      </c>
      <c r="S29" s="158">
        <f>+'Input - Annual P&amp;L'!J28</f>
        <v>0</v>
      </c>
      <c r="T29" s="165">
        <f>+S29-R29</f>
        <v>0</v>
      </c>
      <c r="U29" s="4"/>
      <c r="V29" s="23"/>
      <c r="W29" s="23"/>
    </row>
    <row r="30" spans="2:23">
      <c r="B30" s="690"/>
      <c r="C30" s="28"/>
      <c r="D30" s="6"/>
      <c r="E30" s="166" t="str">
        <f>+'Input - Annual P&amp;L'!F29</f>
        <v>Gross Profit</v>
      </c>
      <c r="F30" s="167">
        <f>+F28-F29</f>
        <v>0</v>
      </c>
      <c r="G30" s="167">
        <f t="shared" ref="G30:Q30" si="0">+G28-G29</f>
        <v>0</v>
      </c>
      <c r="H30" s="168">
        <f t="shared" si="0"/>
        <v>0</v>
      </c>
      <c r="I30" s="169">
        <f t="shared" si="0"/>
        <v>0</v>
      </c>
      <c r="J30" s="167">
        <f t="shared" si="0"/>
        <v>0</v>
      </c>
      <c r="K30" s="168">
        <f t="shared" si="0"/>
        <v>0</v>
      </c>
      <c r="L30" s="169">
        <f t="shared" si="0"/>
        <v>0</v>
      </c>
      <c r="M30" s="167">
        <f t="shared" si="0"/>
        <v>0</v>
      </c>
      <c r="N30" s="168">
        <f t="shared" si="0"/>
        <v>0</v>
      </c>
      <c r="O30" s="169">
        <f t="shared" si="0"/>
        <v>0</v>
      </c>
      <c r="P30" s="167">
        <f t="shared" si="0"/>
        <v>0</v>
      </c>
      <c r="Q30" s="168">
        <f t="shared" si="0"/>
        <v>0</v>
      </c>
      <c r="R30" s="160">
        <f>SUM(F30:Q30)</f>
        <v>0</v>
      </c>
      <c r="S30" s="158">
        <f>+'Input - Annual P&amp;L'!J29</f>
        <v>0</v>
      </c>
      <c r="T30" s="165">
        <f>+S30-R30</f>
        <v>0</v>
      </c>
      <c r="U30" s="4"/>
      <c r="V30" s="23"/>
      <c r="W30" s="23"/>
    </row>
    <row r="31" spans="2:23">
      <c r="B31" s="690"/>
      <c r="C31" s="28"/>
      <c r="D31" s="6"/>
      <c r="E31" s="170" t="str">
        <f>+'Input - Annual P&amp;L'!F30</f>
        <v>Gross Margin %</v>
      </c>
      <c r="F31" s="171" t="str">
        <f>IF(ISERROR(F30/F28),"",(F30/F28))</f>
        <v/>
      </c>
      <c r="G31" s="171" t="str">
        <f t="shared" ref="G31:Q31" si="1">IF(ISERROR(G30/G28),"",(G30/G28))</f>
        <v/>
      </c>
      <c r="H31" s="172" t="str">
        <f t="shared" si="1"/>
        <v/>
      </c>
      <c r="I31" s="173" t="str">
        <f t="shared" si="1"/>
        <v/>
      </c>
      <c r="J31" s="171" t="str">
        <f t="shared" si="1"/>
        <v/>
      </c>
      <c r="K31" s="172" t="str">
        <f t="shared" si="1"/>
        <v/>
      </c>
      <c r="L31" s="173" t="str">
        <f t="shared" si="1"/>
        <v/>
      </c>
      <c r="M31" s="171" t="str">
        <f t="shared" si="1"/>
        <v/>
      </c>
      <c r="N31" s="172" t="str">
        <f t="shared" si="1"/>
        <v/>
      </c>
      <c r="O31" s="173" t="str">
        <f t="shared" si="1"/>
        <v/>
      </c>
      <c r="P31" s="171" t="str">
        <f t="shared" si="1"/>
        <v/>
      </c>
      <c r="Q31" s="172" t="str">
        <f t="shared" si="1"/>
        <v/>
      </c>
      <c r="R31" s="174" t="s">
        <v>29</v>
      </c>
      <c r="S31" s="175" t="s">
        <v>29</v>
      </c>
      <c r="T31" s="176" t="s">
        <v>29</v>
      </c>
      <c r="U31" s="4"/>
      <c r="V31" s="23"/>
      <c r="W31" s="23"/>
    </row>
    <row r="32" spans="2:23" ht="5.0999999999999996" customHeight="1">
      <c r="B32" s="59"/>
      <c r="C32" s="28"/>
      <c r="D32" s="6"/>
      <c r="E32" s="177"/>
      <c r="F32" s="178"/>
      <c r="G32" s="178"/>
      <c r="H32" s="179"/>
      <c r="I32" s="180"/>
      <c r="J32" s="178"/>
      <c r="K32" s="179"/>
      <c r="L32" s="180"/>
      <c r="M32" s="178"/>
      <c r="N32" s="179"/>
      <c r="O32" s="180"/>
      <c r="P32" s="178"/>
      <c r="Q32" s="179"/>
      <c r="R32" s="181"/>
      <c r="S32" s="182"/>
      <c r="T32" s="183"/>
      <c r="U32" s="4"/>
      <c r="V32" s="23"/>
      <c r="W32" s="23"/>
    </row>
    <row r="33" spans="2:26">
      <c r="B33" s="121" t="s">
        <v>41</v>
      </c>
      <c r="C33" s="126"/>
      <c r="D33" s="127"/>
      <c r="E33" s="184" t="s">
        <v>17</v>
      </c>
      <c r="F33" s="167"/>
      <c r="G33" s="167"/>
      <c r="H33" s="168"/>
      <c r="I33" s="169"/>
      <c r="J33" s="167"/>
      <c r="K33" s="168"/>
      <c r="L33" s="169"/>
      <c r="M33" s="167"/>
      <c r="N33" s="168"/>
      <c r="O33" s="169"/>
      <c r="P33" s="167"/>
      <c r="Q33" s="168"/>
      <c r="R33" s="174"/>
      <c r="S33" s="175"/>
      <c r="T33" s="185"/>
      <c r="U33" s="129"/>
      <c r="V33" s="130"/>
      <c r="W33" s="23"/>
    </row>
    <row r="34" spans="2:26">
      <c r="B34" s="116"/>
      <c r="C34" s="128">
        <f t="shared" ref="C34:C62" si="2">+IF(B34=$E$141,1,IF(B34=$E$142,2,IF(B34=$E$143,3,IF(B34=$E$144,4,IF(B34=$E$145,5,0)))))</f>
        <v>0</v>
      </c>
      <c r="D34" s="128">
        <f>+COUNTIF($E$34:$E$65,"&lt;="&amp;E34)</f>
        <v>0</v>
      </c>
      <c r="E34" s="166" t="str">
        <f>+IF('Input - Annual P&amp;L'!F33="","",'Input - Annual P&amp;L'!F33)</f>
        <v/>
      </c>
      <c r="F34" s="167" t="str">
        <f>+IF($C34=1,'Input - Annual P&amp;L'!$H34*F$28,IF($C34=2,'Input - Annual P&amp;L'!$M33/12,IF($C34=3,0,IF($C34=4,0,IF($C34=5,0,"")))))</f>
        <v/>
      </c>
      <c r="G34" s="167" t="str">
        <f>+IF($C34=1,'Input - Annual P&amp;L'!$H34*G$28,IF($C34=2,'Input - Annual P&amp;L'!$M33/12,IF($C34=3,0,IF($C34=4,0,IF($C34=5,0,"")))))</f>
        <v/>
      </c>
      <c r="H34" s="168" t="str">
        <f>+IF($C34=1,'Input - Annual P&amp;L'!$H34*H$28,IF($C34=2,'Input - Annual P&amp;L'!$M33/12,IF($C34=3,'Input - Annual P&amp;L'!$M33/4,IF($C34=4,0,IF($C34=5,0,"")))))</f>
        <v/>
      </c>
      <c r="I34" s="169" t="str">
        <f>+IF($C34=1,'Input - Annual P&amp;L'!$H34*I$28,IF($C34=2,'Input - Annual P&amp;L'!$M33/12,IF($C34=3,0,IF($C34=4,0,IF($C34=5,0,"")))))</f>
        <v/>
      </c>
      <c r="J34" s="167" t="str">
        <f>+IF($C34=1,'Input - Annual P&amp;L'!$H34*J$28,IF($C34=2,'Input - Annual P&amp;L'!$M33/12,IF($C34=3,0,IF($C34=4,0,IF($C34=5,0,"")))))</f>
        <v/>
      </c>
      <c r="K34" s="168" t="str">
        <f>+IF($C34=1,'Input - Annual P&amp;L'!$H34*K$28,IF($C34=2,'Input - Annual P&amp;L'!$M33/12,IF($C34=3,'Input - Annual P&amp;L'!$M33/4,IF($C34=4,'Input - Annual P&amp;L'!$M33/2,IF($C34=5,0,"")))))</f>
        <v/>
      </c>
      <c r="L34" s="169" t="str">
        <f>+IF($C34=1,'Input - Annual P&amp;L'!$H34*L$28,IF($C34=2,'Input - Annual P&amp;L'!$M33/12,IF($C34=3,0,IF($C34=4,0,IF($C34=5,0,"")))))</f>
        <v/>
      </c>
      <c r="M34" s="167" t="str">
        <f>+IF($C34=1,'Input - Annual P&amp;L'!$H34*M$28,IF($C34=2,'Input - Annual P&amp;L'!$M33/12,IF($C34=3,0,IF($C34=4,0,IF($C34=5,0,"")))))</f>
        <v/>
      </c>
      <c r="N34" s="168" t="str">
        <f>+IF($C34=1,'Input - Annual P&amp;L'!$H34*N$28,IF($C34=2,'Input - Annual P&amp;L'!$M33/12,IF($C34=3,'Input - Annual P&amp;L'!$M33/4,IF($C34=4,0,IF($C34=5,0,"")))))</f>
        <v/>
      </c>
      <c r="O34" s="169" t="str">
        <f>+IF($C34=1,'Input - Annual P&amp;L'!$H34*O$28,IF($C34=2,'Input - Annual P&amp;L'!$M33/12,IF($C34=3,0,IF($C34=4,0,IF($C34=5,0,"")))))</f>
        <v/>
      </c>
      <c r="P34" s="167" t="str">
        <f>+IF($C34=1,'Input - Annual P&amp;L'!$H34*P$28,IF($C34=2,'Input - Annual P&amp;L'!$M33/12,IF($C34=3,0,IF($C34=4,0,IF($C34=5,0,"")))))</f>
        <v/>
      </c>
      <c r="Q34" s="168" t="str">
        <f>+IF($C34=1,'Input - Annual P&amp;L'!$H34*Q$28,IF($C34=2,'Input - Annual P&amp;L'!$M33/12,IF($C34=3,'Input - Annual P&amp;L'!$M33/4,IF($C34=4,'Input - Annual P&amp;L'!$M33/2,IF($C34=5,'Input - Annual P&amp;L'!$M33,"")))))</f>
        <v/>
      </c>
      <c r="R34" s="169">
        <f>SUM(F34:Q34)</f>
        <v>0</v>
      </c>
      <c r="S34" s="169">
        <f>+'Input - Annual P&amp;L'!M33</f>
        <v>0</v>
      </c>
      <c r="T34" s="165">
        <f>+S34-R34</f>
        <v>0</v>
      </c>
      <c r="U34" s="131">
        <f>+S34-R34</f>
        <v>0</v>
      </c>
      <c r="V34" s="130"/>
      <c r="W34" s="23"/>
      <c r="Z34" s="119"/>
    </row>
    <row r="35" spans="2:26">
      <c r="B35" s="117"/>
      <c r="C35" s="128">
        <f t="shared" si="2"/>
        <v>0</v>
      </c>
      <c r="D35" s="128">
        <f t="shared" ref="D35:D65" si="3">+COUNTIF($E$34:$E$65,"&lt;="&amp;E35)</f>
        <v>0</v>
      </c>
      <c r="E35" s="166" t="str">
        <f>+IF('Input - Annual P&amp;L'!F35="","",'Input - Annual P&amp;L'!F35)</f>
        <v/>
      </c>
      <c r="F35" s="167" t="str">
        <f>+IF($C35=1,'Input - Annual P&amp;L'!$H36*F$28,IF($C35=2,'Input - Annual P&amp;L'!$M35/12,IF($C35=3,0,IF($C35=4,0,IF($C35=5,0,"")))))</f>
        <v/>
      </c>
      <c r="G35" s="167" t="str">
        <f>+IF($C35=1,'Input - Annual P&amp;L'!$H36*G$28,IF($C35=2,'Input - Annual P&amp;L'!$M35/12,IF($C35=3,0,IF($C35=4,0,IF($C35=5,0,"")))))</f>
        <v/>
      </c>
      <c r="H35" s="168" t="str">
        <f>+IF($C35=1,'Input - Annual P&amp;L'!$H36*H$28,IF($C35=2,'Input - Annual P&amp;L'!$M35/12,IF($C35=3,'Input - Annual P&amp;L'!$M35/4,IF($C35=4,0,IF($C35=5,0,"")))))</f>
        <v/>
      </c>
      <c r="I35" s="169" t="str">
        <f>+IF($C35=1,'Input - Annual P&amp;L'!$H36*I$28,IF($C35=2,'Input - Annual P&amp;L'!$M35/12,IF($C35=3,0,IF($C35=4,0,IF($C35=5,0,"")))))</f>
        <v/>
      </c>
      <c r="J35" s="167" t="str">
        <f>+IF($C35=1,'Input - Annual P&amp;L'!$H36*J$28,IF($C35=2,'Input - Annual P&amp;L'!$M35/12,IF($C35=3,0,IF($C35=4,0,IF($C35=5,0,"")))))</f>
        <v/>
      </c>
      <c r="K35" s="168" t="str">
        <f>+IF($C35=1,'Input - Annual P&amp;L'!$H36*K$28,IF($C35=2,'Input - Annual P&amp;L'!$M35/12,IF($C35=3,'Input - Annual P&amp;L'!$M35/4,IF($C35=4,'Input - Annual P&amp;L'!$M35/2,IF($C35=5,0,"")))))</f>
        <v/>
      </c>
      <c r="L35" s="169" t="str">
        <f>+IF($C35=1,'Input - Annual P&amp;L'!$H36*L$28,IF($C35=2,'Input - Annual P&amp;L'!$M35/12,IF($C35=3,0,IF($C35=4,0,IF($C35=5,0,"")))))</f>
        <v/>
      </c>
      <c r="M35" s="167" t="str">
        <f>+IF($C35=1,'Input - Annual P&amp;L'!$H36*M$28,IF($C35=2,'Input - Annual P&amp;L'!$M35/12,IF($C35=3,0,IF($C35=4,0,IF($C35=5,0,"")))))</f>
        <v/>
      </c>
      <c r="N35" s="168" t="str">
        <f>+IF($C35=1,'Input - Annual P&amp;L'!$H36*N$28,IF($C35=2,'Input - Annual P&amp;L'!$M35/12,IF($C35=3,'Input - Annual P&amp;L'!$M35/4,IF($C35=4,0,IF($C35=5,0,"")))))</f>
        <v/>
      </c>
      <c r="O35" s="169" t="str">
        <f>+IF($C35=1,'Input - Annual P&amp;L'!$H36*O$28,IF($C35=2,'Input - Annual P&amp;L'!$M35/12,IF($C35=3,0,IF($C35=4,0,IF($C35=5,0,"")))))</f>
        <v/>
      </c>
      <c r="P35" s="167" t="str">
        <f>+IF($C35=1,'Input - Annual P&amp;L'!$H36*P$28,IF($C35=2,'Input - Annual P&amp;L'!$M35/12,IF($C35=3,0,IF($C35=4,0,IF($C35=5,0,"")))))</f>
        <v/>
      </c>
      <c r="Q35" s="168" t="str">
        <f>+IF($C35=1,'Input - Annual P&amp;L'!$H36*Q$28,IF($C35=2,'Input - Annual P&amp;L'!$M35/12,IF($C35=3,'Input - Annual P&amp;L'!$M35/4,IF($C35=4,'Input - Annual P&amp;L'!$M35/2,IF($C35=5,'Input - Annual P&amp;L'!$M35,"")))))</f>
        <v/>
      </c>
      <c r="R35" s="169">
        <f>+'Input - Annual P&amp;L'!M35</f>
        <v>0</v>
      </c>
      <c r="S35" s="169">
        <f>+'Input - Annual P&amp;L'!M35</f>
        <v>0</v>
      </c>
      <c r="T35" s="165">
        <f t="shared" ref="T35:T65" si="4">+S35-R35</f>
        <v>0</v>
      </c>
      <c r="U35" s="131">
        <f t="shared" ref="U35:U66" si="5">+S35-R35</f>
        <v>0</v>
      </c>
      <c r="V35" s="130"/>
      <c r="W35" s="23"/>
    </row>
    <row r="36" spans="2:26">
      <c r="B36" s="117"/>
      <c r="C36" s="128">
        <f t="shared" si="2"/>
        <v>0</v>
      </c>
      <c r="D36" s="128">
        <f t="shared" si="3"/>
        <v>0</v>
      </c>
      <c r="E36" s="166" t="str">
        <f>+IF('Input - Annual P&amp;L'!F37="","",'Input - Annual P&amp;L'!F37)</f>
        <v/>
      </c>
      <c r="F36" s="167" t="str">
        <f>+IF($C36=1,'Input - Annual P&amp;L'!$H38*F$28,IF($C36=2,'Input - Annual P&amp;L'!$M37/12,IF($C36=3,0,IF($C36=4,0,IF($C36=5,0,"")))))</f>
        <v/>
      </c>
      <c r="G36" s="167" t="str">
        <f>+IF($C36=1,'Input - Annual P&amp;L'!$H38*G$28,IF($C36=2,'Input - Annual P&amp;L'!$M37/12,IF($C36=3,0,IF($C36=4,0,IF($C36=5,0,"")))))</f>
        <v/>
      </c>
      <c r="H36" s="168" t="str">
        <f>+IF($C36=1,'Input - Annual P&amp;L'!$H38*H$28,IF($C36=2,'Input - Annual P&amp;L'!$M37/12,IF($C36=3,'Input - Annual P&amp;L'!$M37/4,IF($C36=4,0,IF($C36=5,0,"")))))</f>
        <v/>
      </c>
      <c r="I36" s="169" t="str">
        <f>+IF($C36=1,'Input - Annual P&amp;L'!$H38*I$28,IF($C36=2,'Input - Annual P&amp;L'!$M37/12,IF($C36=3,0,IF($C36=4,0,IF($C36=5,0,"")))))</f>
        <v/>
      </c>
      <c r="J36" s="167" t="str">
        <f>+IF($C36=1,'Input - Annual P&amp;L'!$H38*J$28,IF($C36=2,'Input - Annual P&amp;L'!$M37/12,IF($C36=3,0,IF($C36=4,0,IF($C36=5,0,"")))))</f>
        <v/>
      </c>
      <c r="K36" s="168" t="str">
        <f>+IF($C36=1,'Input - Annual P&amp;L'!$H38*K$28,IF($C36=2,'Input - Annual P&amp;L'!$M37/12,IF($C36=3,'Input - Annual P&amp;L'!$M37/4,IF($C36=4,'Input - Annual P&amp;L'!$M37/2,IF($C36=5,0,"")))))</f>
        <v/>
      </c>
      <c r="L36" s="169" t="str">
        <f>+IF($C36=1,'Input - Annual P&amp;L'!$H38*L$28,IF($C36=2,'Input - Annual P&amp;L'!$M37/12,IF($C36=3,0,IF($C36=4,0,IF($C36=5,0,"")))))</f>
        <v/>
      </c>
      <c r="M36" s="167" t="str">
        <f>+IF($C36=1,'Input - Annual P&amp;L'!$H38*M$28,IF($C36=2,'Input - Annual P&amp;L'!$M37/12,IF($C36=3,0,IF($C36=4,0,IF($C36=5,0,"")))))</f>
        <v/>
      </c>
      <c r="N36" s="168" t="str">
        <f>+IF($C36=1,'Input - Annual P&amp;L'!$H38*N$28,IF($C36=2,'Input - Annual P&amp;L'!$M37/12,IF($C36=3,'Input - Annual P&amp;L'!$M37/4,IF($C36=4,0,IF($C36=5,0,"")))))</f>
        <v/>
      </c>
      <c r="O36" s="169" t="str">
        <f>+IF($C36=1,'Input - Annual P&amp;L'!$H38*O$28,IF($C36=2,'Input - Annual P&amp;L'!$M37/12,IF($C36=3,0,IF($C36=4,0,IF($C36=5,0,"")))))</f>
        <v/>
      </c>
      <c r="P36" s="167" t="str">
        <f>+IF($C36=1,'Input - Annual P&amp;L'!$H38*P$28,IF($C36=2,'Input - Annual P&amp;L'!$M37/12,IF($C36=3,0,IF($C36=4,0,IF($C36=5,0,"")))))</f>
        <v/>
      </c>
      <c r="Q36" s="168" t="str">
        <f>+IF($C36=1,'Input - Annual P&amp;L'!$H38*Q$28,IF($C36=2,'Input - Annual P&amp;L'!$M37/12,IF($C36=3,'Input - Annual P&amp;L'!$M37/4,IF($C36=4,'Input - Annual P&amp;L'!$M37/2,IF($C36=5,'Input - Annual P&amp;L'!$M37,"")))))</f>
        <v/>
      </c>
      <c r="R36" s="169">
        <f t="shared" ref="R36:R65" si="6">SUM(F36:Q36)</f>
        <v>0</v>
      </c>
      <c r="S36" s="169">
        <f>+'Input - Annual P&amp;L'!M37</f>
        <v>0</v>
      </c>
      <c r="T36" s="165">
        <f t="shared" si="4"/>
        <v>0</v>
      </c>
      <c r="U36" s="131">
        <f t="shared" si="5"/>
        <v>0</v>
      </c>
      <c r="V36" s="130"/>
      <c r="W36" s="23"/>
    </row>
    <row r="37" spans="2:26">
      <c r="B37" s="117"/>
      <c r="C37" s="128">
        <f t="shared" si="2"/>
        <v>0</v>
      </c>
      <c r="D37" s="128">
        <f t="shared" si="3"/>
        <v>0</v>
      </c>
      <c r="E37" s="166" t="str">
        <f>+IF('Input - Annual P&amp;L'!F39="","",'Input - Annual P&amp;L'!F39)</f>
        <v/>
      </c>
      <c r="F37" s="167" t="str">
        <f>+IF($C37=1,'Input - Annual P&amp;L'!$H40*F$28,IF($C37=2,'Input - Annual P&amp;L'!$M39/12,IF($C37=3,0,IF($C37=4,0,IF($C37=5,0,"")))))</f>
        <v/>
      </c>
      <c r="G37" s="167" t="str">
        <f>+IF($C37=1,'Input - Annual P&amp;L'!$H40*G$28,IF($C37=2,'Input - Annual P&amp;L'!$M39/12,IF($C37=3,0,IF($C37=4,0,IF($C37=5,0,"")))))</f>
        <v/>
      </c>
      <c r="H37" s="168" t="str">
        <f>+IF($C37=1,'Input - Annual P&amp;L'!$H40*H$28,IF($C37=2,'Input - Annual P&amp;L'!$M39/12,IF($C37=3,'Input - Annual P&amp;L'!$M39/4,IF($C37=4,0,IF($C37=5,0,"")))))</f>
        <v/>
      </c>
      <c r="I37" s="169" t="str">
        <f>+IF($C37=1,'Input - Annual P&amp;L'!$H40*I$28,IF($C37=2,'Input - Annual P&amp;L'!$M39/12,IF($C37=3,0,IF($C37=4,0,IF($C37=5,0,"")))))</f>
        <v/>
      </c>
      <c r="J37" s="167" t="str">
        <f>+IF($C37=1,'Input - Annual P&amp;L'!$H40*J$28,IF($C37=2,'Input - Annual P&amp;L'!$M39/12,IF($C37=3,0,IF($C37=4,0,IF($C37=5,0,"")))))</f>
        <v/>
      </c>
      <c r="K37" s="168" t="str">
        <f>+IF($C37=1,'Input - Annual P&amp;L'!$H40*K$28,IF($C37=2,'Input - Annual P&amp;L'!$M39/12,IF($C37=3,'Input - Annual P&amp;L'!$M39/4,IF($C37=4,'Input - Annual P&amp;L'!$M39/2,IF($C37=5,0,"")))))</f>
        <v/>
      </c>
      <c r="L37" s="169" t="str">
        <f>+IF($C37=1,'Input - Annual P&amp;L'!$H40*L$28,IF($C37=2,'Input - Annual P&amp;L'!$M39/12,IF($C37=3,0,IF($C37=4,0,IF($C37=5,0,"")))))</f>
        <v/>
      </c>
      <c r="M37" s="167" t="str">
        <f>+IF($C37=1,'Input - Annual P&amp;L'!$H40*M$28,IF($C37=2,'Input - Annual P&amp;L'!$M39/12,IF($C37=3,0,IF($C37=4,0,IF($C37=5,0,"")))))</f>
        <v/>
      </c>
      <c r="N37" s="168" t="str">
        <f>+IF($C37=1,'Input - Annual P&amp;L'!$H40*N$28,IF($C37=2,'Input - Annual P&amp;L'!$M39/12,IF($C37=3,'Input - Annual P&amp;L'!$M39/4,IF($C37=4,0,IF($C37=5,0,"")))))</f>
        <v/>
      </c>
      <c r="O37" s="169" t="str">
        <f>+IF($C37=1,'Input - Annual P&amp;L'!$H40*O$28,IF($C37=2,'Input - Annual P&amp;L'!$M39/12,IF($C37=3,0,IF($C37=4,0,IF($C37=5,0,"")))))</f>
        <v/>
      </c>
      <c r="P37" s="167" t="str">
        <f>+IF($C37=1,'Input - Annual P&amp;L'!$H40*P$28,IF($C37=2,'Input - Annual P&amp;L'!$M39/12,IF($C37=3,0,IF($C37=4,0,IF($C37=5,0,"")))))</f>
        <v/>
      </c>
      <c r="Q37" s="168" t="str">
        <f>+IF($C37=1,'Input - Annual P&amp;L'!$H40*Q$28,IF($C37=2,'Input - Annual P&amp;L'!$M39/12,IF($C37=3,'Input - Annual P&amp;L'!$M39/4,IF($C37=4,'Input - Annual P&amp;L'!$M39/2,IF($C37=5,'Input - Annual P&amp;L'!$M39,"")))))</f>
        <v/>
      </c>
      <c r="R37" s="169">
        <f t="shared" si="6"/>
        <v>0</v>
      </c>
      <c r="S37" s="169">
        <f>+'Input - Annual P&amp;L'!M39</f>
        <v>0</v>
      </c>
      <c r="T37" s="165">
        <f t="shared" si="4"/>
        <v>0</v>
      </c>
      <c r="U37" s="131">
        <f t="shared" si="5"/>
        <v>0</v>
      </c>
      <c r="V37" s="130"/>
      <c r="W37" s="23"/>
    </row>
    <row r="38" spans="2:26">
      <c r="B38" s="117"/>
      <c r="C38" s="128">
        <f t="shared" si="2"/>
        <v>0</v>
      </c>
      <c r="D38" s="128">
        <f t="shared" si="3"/>
        <v>0</v>
      </c>
      <c r="E38" s="166" t="str">
        <f>+IF('Input - Annual P&amp;L'!F41="","",'Input - Annual P&amp;L'!F41)</f>
        <v/>
      </c>
      <c r="F38" s="167" t="str">
        <f>+IF($C38=1,'Input - Annual P&amp;L'!$H42*F$28,IF($C38=2,'Input - Annual P&amp;L'!$M41/12,IF($C38=3,0,IF($C38=4,0,IF($C38=5,0,"")))))</f>
        <v/>
      </c>
      <c r="G38" s="167" t="str">
        <f>+IF($C38=1,'Input - Annual P&amp;L'!$H42*G$28,IF($C38=2,'Input - Annual P&amp;L'!$M41/12,IF($C38=3,0,IF($C38=4,0,IF($C38=5,0,"")))))</f>
        <v/>
      </c>
      <c r="H38" s="168" t="str">
        <f>+IF($C38=1,'Input - Annual P&amp;L'!$H42*H$28,IF($C38=2,'Input - Annual P&amp;L'!$M41/12,IF($C38=3,'Input - Annual P&amp;L'!$M41/4,IF($C38=4,0,IF($C38=5,0,"")))))</f>
        <v/>
      </c>
      <c r="I38" s="169" t="str">
        <f>+IF($C38=1,'Input - Annual P&amp;L'!$H42*I$28,IF($C38=2,'Input - Annual P&amp;L'!$M41/12,IF($C38=3,0,IF($C38=4,0,IF($C38=5,0,"")))))</f>
        <v/>
      </c>
      <c r="J38" s="167" t="str">
        <f>+IF($C38=1,'Input - Annual P&amp;L'!$H42*J$28,IF($C38=2,'Input - Annual P&amp;L'!$M41/12,IF($C38=3,0,IF($C38=4,0,IF($C38=5,0,"")))))</f>
        <v/>
      </c>
      <c r="K38" s="168" t="str">
        <f>+IF($C38=1,'Input - Annual P&amp;L'!$H42*K$28,IF($C38=2,'Input - Annual P&amp;L'!$M41/12,IF($C38=3,'Input - Annual P&amp;L'!$M41/4,IF($C38=4,'Input - Annual P&amp;L'!$M41/2,IF($C38=5,0,"")))))</f>
        <v/>
      </c>
      <c r="L38" s="169" t="str">
        <f>+IF($C38=1,'Input - Annual P&amp;L'!$H42*L$28,IF($C38=2,'Input - Annual P&amp;L'!$M41/12,IF($C38=3,0,IF($C38=4,0,IF($C38=5,0,"")))))</f>
        <v/>
      </c>
      <c r="M38" s="167" t="str">
        <f>+IF($C38=1,'Input - Annual P&amp;L'!$H42*M$28,IF($C38=2,'Input - Annual P&amp;L'!$M41/12,IF($C38=3,0,IF($C38=4,0,IF($C38=5,0,"")))))</f>
        <v/>
      </c>
      <c r="N38" s="168" t="str">
        <f>+IF($C38=1,'Input - Annual P&amp;L'!$H42*N$28,IF($C38=2,'Input - Annual P&amp;L'!$M41/12,IF($C38=3,'Input - Annual P&amp;L'!$M41/4,IF($C38=4,0,IF($C38=5,0,"")))))</f>
        <v/>
      </c>
      <c r="O38" s="169" t="str">
        <f>+IF($C38=1,'Input - Annual P&amp;L'!$H42*O$28,IF($C38=2,'Input - Annual P&amp;L'!$M41/12,IF($C38=3,0,IF($C38=4,0,IF($C38=5,0,"")))))</f>
        <v/>
      </c>
      <c r="P38" s="167" t="str">
        <f>+IF($C38=1,'Input - Annual P&amp;L'!$H42*P$28,IF($C38=2,'Input - Annual P&amp;L'!$M41/12,IF($C38=3,0,IF($C38=4,0,IF($C38=5,0,"")))))</f>
        <v/>
      </c>
      <c r="Q38" s="168" t="str">
        <f>+IF($C38=1,'Input - Annual P&amp;L'!$H42*Q$28,IF($C38=2,'Input - Annual P&amp;L'!$M41/12,IF($C38=3,'Input - Annual P&amp;L'!$M41/4,IF($C38=4,'Input - Annual P&amp;L'!$M41/2,IF($C38=5,'Input - Annual P&amp;L'!$M41,"")))))</f>
        <v/>
      </c>
      <c r="R38" s="169">
        <f t="shared" si="6"/>
        <v>0</v>
      </c>
      <c r="S38" s="169">
        <f>+'Input - Annual P&amp;L'!M41</f>
        <v>0</v>
      </c>
      <c r="T38" s="165">
        <f t="shared" si="4"/>
        <v>0</v>
      </c>
      <c r="U38" s="131">
        <f t="shared" si="5"/>
        <v>0</v>
      </c>
      <c r="V38" s="130"/>
      <c r="W38" s="23"/>
    </row>
    <row r="39" spans="2:26">
      <c r="B39" s="117"/>
      <c r="C39" s="128">
        <f t="shared" si="2"/>
        <v>0</v>
      </c>
      <c r="D39" s="128">
        <f t="shared" si="3"/>
        <v>0</v>
      </c>
      <c r="E39" s="166" t="str">
        <f>+IF('Input - Annual P&amp;L'!F43="","",'Input - Annual P&amp;L'!F43)</f>
        <v/>
      </c>
      <c r="F39" s="167" t="str">
        <f>+IF($C39=1,'Input - Annual P&amp;L'!$H44*F$28,IF($C39=2,'Input - Annual P&amp;L'!$M43/12,IF($C39=3,0,IF($C39=4,0,IF($C39=5,0,"")))))</f>
        <v/>
      </c>
      <c r="G39" s="167" t="str">
        <f>+IF($C39=1,'Input - Annual P&amp;L'!$H44*G$28,IF($C39=2,'Input - Annual P&amp;L'!$M43/12,IF($C39=3,0,IF($C39=4,0,IF($C39=5,0,"")))))</f>
        <v/>
      </c>
      <c r="H39" s="168" t="str">
        <f>+IF($C39=1,'Input - Annual P&amp;L'!$H44*H$28,IF($C39=2,'Input - Annual P&amp;L'!$M43/12,IF($C39=3,'Input - Annual P&amp;L'!$M43/4,IF($C39=4,0,IF($C39=5,0,"")))))</f>
        <v/>
      </c>
      <c r="I39" s="169" t="str">
        <f>+IF($C39=1,'Input - Annual P&amp;L'!$H44*I$28,IF($C39=2,'Input - Annual P&amp;L'!$M43/12,IF($C39=3,0,IF($C39=4,0,IF($C39=5,0,"")))))</f>
        <v/>
      </c>
      <c r="J39" s="167" t="str">
        <f>+IF($C39=1,'Input - Annual P&amp;L'!$H44*J$28,IF($C39=2,'Input - Annual P&amp;L'!$M43/12,IF($C39=3,0,IF($C39=4,0,IF($C39=5,0,"")))))</f>
        <v/>
      </c>
      <c r="K39" s="168" t="str">
        <f>+IF($C39=1,'Input - Annual P&amp;L'!$H44*K$28,IF($C39=2,'Input - Annual P&amp;L'!$M43/12,IF($C39=3,'Input - Annual P&amp;L'!$M43/4,IF($C39=4,'Input - Annual P&amp;L'!$M43/2,IF($C39=5,0,"")))))</f>
        <v/>
      </c>
      <c r="L39" s="169" t="str">
        <f>+IF($C39=1,'Input - Annual P&amp;L'!$H44*L$28,IF($C39=2,'Input - Annual P&amp;L'!$M43/12,IF($C39=3,0,IF($C39=4,0,IF($C39=5,0,"")))))</f>
        <v/>
      </c>
      <c r="M39" s="167" t="str">
        <f>+IF($C39=1,'Input - Annual P&amp;L'!$H44*M$28,IF($C39=2,'Input - Annual P&amp;L'!$M43/12,IF($C39=3,0,IF($C39=4,0,IF($C39=5,0,"")))))</f>
        <v/>
      </c>
      <c r="N39" s="168" t="str">
        <f>+IF($C39=1,'Input - Annual P&amp;L'!$H44*N$28,IF($C39=2,'Input - Annual P&amp;L'!$M43/12,IF($C39=3,'Input - Annual P&amp;L'!$M43/4,IF($C39=4,0,IF($C39=5,0,"")))))</f>
        <v/>
      </c>
      <c r="O39" s="169" t="str">
        <f>+IF($C39=1,'Input - Annual P&amp;L'!$H44*O$28,IF($C39=2,'Input - Annual P&amp;L'!$M43/12,IF($C39=3,0,IF($C39=4,0,IF($C39=5,0,"")))))</f>
        <v/>
      </c>
      <c r="P39" s="167" t="str">
        <f>+IF($C39=1,'Input - Annual P&amp;L'!$H44*P$28,IF($C39=2,'Input - Annual P&amp;L'!$M43/12,IF($C39=3,0,IF($C39=4,0,IF($C39=5,0,"")))))</f>
        <v/>
      </c>
      <c r="Q39" s="168" t="str">
        <f>+IF($C39=1,'Input - Annual P&amp;L'!$H44*Q$28,IF($C39=2,'Input - Annual P&amp;L'!$M43/12,IF($C39=3,'Input - Annual P&amp;L'!$M43/4,IF($C39=4,'Input - Annual P&amp;L'!$M43/2,IF($C39=5,'Input - Annual P&amp;L'!$M43,"")))))</f>
        <v/>
      </c>
      <c r="R39" s="169">
        <f t="shared" si="6"/>
        <v>0</v>
      </c>
      <c r="S39" s="169">
        <f>+'Input - Annual P&amp;L'!M43</f>
        <v>0</v>
      </c>
      <c r="T39" s="165">
        <f t="shared" si="4"/>
        <v>0</v>
      </c>
      <c r="U39" s="131">
        <f t="shared" si="5"/>
        <v>0</v>
      </c>
      <c r="V39" s="130"/>
      <c r="W39" s="23"/>
    </row>
    <row r="40" spans="2:26">
      <c r="B40" s="117"/>
      <c r="C40" s="128">
        <f t="shared" si="2"/>
        <v>0</v>
      </c>
      <c r="D40" s="128">
        <f t="shared" si="3"/>
        <v>0</v>
      </c>
      <c r="E40" s="166" t="str">
        <f>+IF('Input - Annual P&amp;L'!F45="","",'Input - Annual P&amp;L'!F45)</f>
        <v/>
      </c>
      <c r="F40" s="167" t="str">
        <f>+IF($C40=1,'Input - Annual P&amp;L'!$H46*F$28,IF($C40=2,'Input - Annual P&amp;L'!$M45/12,IF($C40=3,0,IF($C40=4,0,IF($C40=5,0,"")))))</f>
        <v/>
      </c>
      <c r="G40" s="167" t="str">
        <f>+IF($C40=1,'Input - Annual P&amp;L'!$H46*G$28,IF($C40=2,'Input - Annual P&amp;L'!$M45/12,IF($C40=3,0,IF($C40=4,0,IF($C40=5,0,"")))))</f>
        <v/>
      </c>
      <c r="H40" s="168" t="str">
        <f>+IF($C40=1,'Input - Annual P&amp;L'!$H46*H$28,IF($C40=2,'Input - Annual P&amp;L'!$M45/12,IF($C40=3,'Input - Annual P&amp;L'!$M45/4,IF($C40=4,0,IF($C40=5,0,"")))))</f>
        <v/>
      </c>
      <c r="I40" s="169" t="str">
        <f>+IF($C40=1,'Input - Annual P&amp;L'!$H46*I$28,IF($C40=2,'Input - Annual P&amp;L'!$M45/12,IF($C40=3,0,IF($C40=4,0,IF($C40=5,0,"")))))</f>
        <v/>
      </c>
      <c r="J40" s="167" t="str">
        <f>+IF($C40=1,'Input - Annual P&amp;L'!$H46*J$28,IF($C40=2,'Input - Annual P&amp;L'!$M45/12,IF($C40=3,0,IF($C40=4,0,IF($C40=5,0,"")))))</f>
        <v/>
      </c>
      <c r="K40" s="168" t="str">
        <f>+IF($C40=1,'Input - Annual P&amp;L'!$H46*K$28,IF($C40=2,'Input - Annual P&amp;L'!$M45/12,IF($C40=3,'Input - Annual P&amp;L'!$M45/4,IF($C40=4,'Input - Annual P&amp;L'!$M45/2,IF($C40=5,0,"")))))</f>
        <v/>
      </c>
      <c r="L40" s="169" t="str">
        <f>+IF($C40=1,'Input - Annual P&amp;L'!$H46*L$28,IF($C40=2,'Input - Annual P&amp;L'!$M45/12,IF($C40=3,0,IF($C40=4,0,IF($C40=5,0,"")))))</f>
        <v/>
      </c>
      <c r="M40" s="167" t="str">
        <f>+IF($C40=1,'Input - Annual P&amp;L'!$H46*M$28,IF($C40=2,'Input - Annual P&amp;L'!$M45/12,IF($C40=3,0,IF($C40=4,0,IF($C40=5,0,"")))))</f>
        <v/>
      </c>
      <c r="N40" s="168" t="str">
        <f>+IF($C40=1,'Input - Annual P&amp;L'!$H46*N$28,IF($C40=2,'Input - Annual P&amp;L'!$M45/12,IF($C40=3,'Input - Annual P&amp;L'!$M45/4,IF($C40=4,0,IF($C40=5,0,"")))))</f>
        <v/>
      </c>
      <c r="O40" s="169" t="str">
        <f>+IF($C40=1,'Input - Annual P&amp;L'!$H46*O$28,IF($C40=2,'Input - Annual P&amp;L'!$M45/12,IF($C40=3,0,IF($C40=4,0,IF($C40=5,0,"")))))</f>
        <v/>
      </c>
      <c r="P40" s="167" t="str">
        <f>+IF($C40=1,'Input - Annual P&amp;L'!$H46*P$28,IF($C40=2,'Input - Annual P&amp;L'!$M45/12,IF($C40=3,0,IF($C40=4,0,IF($C40=5,0,"")))))</f>
        <v/>
      </c>
      <c r="Q40" s="168" t="str">
        <f>+IF($C40=1,'Input - Annual P&amp;L'!$H46*Q$28,IF($C40=2,'Input - Annual P&amp;L'!$M45/12,IF($C40=3,'Input - Annual P&amp;L'!$M45/4,IF($C40=4,'Input - Annual P&amp;L'!$M45/2,IF($C40=5,'Input - Annual P&amp;L'!$M45,"")))))</f>
        <v/>
      </c>
      <c r="R40" s="169">
        <f t="shared" si="6"/>
        <v>0</v>
      </c>
      <c r="S40" s="169">
        <f>+'Input - Annual P&amp;L'!M45</f>
        <v>0</v>
      </c>
      <c r="T40" s="165">
        <f t="shared" si="4"/>
        <v>0</v>
      </c>
      <c r="U40" s="131">
        <f t="shared" si="5"/>
        <v>0</v>
      </c>
      <c r="V40" s="130"/>
      <c r="W40" s="23"/>
    </row>
    <row r="41" spans="2:26">
      <c r="B41" s="117"/>
      <c r="C41" s="128">
        <f t="shared" si="2"/>
        <v>0</v>
      </c>
      <c r="D41" s="128">
        <f t="shared" si="3"/>
        <v>0</v>
      </c>
      <c r="E41" s="166" t="str">
        <f>+IF('Input - Annual P&amp;L'!F47="","",'Input - Annual P&amp;L'!F47)</f>
        <v/>
      </c>
      <c r="F41" s="167" t="str">
        <f>+IF($C41=1,'Input - Annual P&amp;L'!$H48*F$28,IF($C41=2,'Input - Annual P&amp;L'!$M47/12,IF($C41=3,0,IF($C41=4,0,IF($C41=5,0,"")))))</f>
        <v/>
      </c>
      <c r="G41" s="167" t="str">
        <f>+IF($C41=1,'Input - Annual P&amp;L'!$H48*G$28,IF($C41=2,'Input - Annual P&amp;L'!$M47/12,IF($C41=3,0,IF($C41=4,0,IF($C41=5,0,"")))))</f>
        <v/>
      </c>
      <c r="H41" s="168" t="str">
        <f>+IF($C41=1,'Input - Annual P&amp;L'!$H48*H$28,IF($C41=2,'Input - Annual P&amp;L'!$M47/12,IF($C41=3,'Input - Annual P&amp;L'!$M47/4,IF($C41=4,0,IF($C41=5,0,"")))))</f>
        <v/>
      </c>
      <c r="I41" s="169" t="str">
        <f>+IF($C41=1,'Input - Annual P&amp;L'!$H48*I$28,IF($C41=2,'Input - Annual P&amp;L'!$M47/12,IF($C41=3,0,IF($C41=4,0,IF($C41=5,0,"")))))</f>
        <v/>
      </c>
      <c r="J41" s="167" t="str">
        <f>+IF($C41=1,'Input - Annual P&amp;L'!$H48*J$28,IF($C41=2,'Input - Annual P&amp;L'!$M47/12,IF($C41=3,0,IF($C41=4,0,IF($C41=5,0,"")))))</f>
        <v/>
      </c>
      <c r="K41" s="168" t="str">
        <f>+IF($C41=1,'Input - Annual P&amp;L'!$H48*K$28,IF($C41=2,'Input - Annual P&amp;L'!$M47/12,IF($C41=3,'Input - Annual P&amp;L'!$M47/4,IF($C41=4,'Input - Annual P&amp;L'!$M47/2,IF($C41=5,0,"")))))</f>
        <v/>
      </c>
      <c r="L41" s="169" t="str">
        <f>+IF($C41=1,'Input - Annual P&amp;L'!$H48*L$28,IF($C41=2,'Input - Annual P&amp;L'!$M47/12,IF($C41=3,0,IF($C41=4,0,IF($C41=5,0,"")))))</f>
        <v/>
      </c>
      <c r="M41" s="167" t="str">
        <f>+IF($C41=1,'Input - Annual P&amp;L'!$H48*M$28,IF($C41=2,'Input - Annual P&amp;L'!$M47/12,IF($C41=3,0,IF($C41=4,0,IF($C41=5,0,"")))))</f>
        <v/>
      </c>
      <c r="N41" s="168" t="str">
        <f>+IF($C41=1,'Input - Annual P&amp;L'!$H48*N$28,IF($C41=2,'Input - Annual P&amp;L'!$M47/12,IF($C41=3,'Input - Annual P&amp;L'!$M47/4,IF($C41=4,0,IF($C41=5,0,"")))))</f>
        <v/>
      </c>
      <c r="O41" s="169" t="str">
        <f>+IF($C41=1,'Input - Annual P&amp;L'!$H48*O$28,IF($C41=2,'Input - Annual P&amp;L'!$M47/12,IF($C41=3,0,IF($C41=4,0,IF($C41=5,0,"")))))</f>
        <v/>
      </c>
      <c r="P41" s="167" t="str">
        <f>+IF($C41=1,'Input - Annual P&amp;L'!$H48*P$28,IF($C41=2,'Input - Annual P&amp;L'!$M47/12,IF($C41=3,0,IF($C41=4,0,IF($C41=5,0,"")))))</f>
        <v/>
      </c>
      <c r="Q41" s="168" t="str">
        <f>+IF($C41=1,'Input - Annual P&amp;L'!$H48*Q$28,IF($C41=2,'Input - Annual P&amp;L'!$M47/12,IF($C41=3,'Input - Annual P&amp;L'!$M47/4,IF($C41=4,'Input - Annual P&amp;L'!$M47/2,IF($C41=5,'Input - Annual P&amp;L'!$M47,"")))))</f>
        <v/>
      </c>
      <c r="R41" s="169">
        <f t="shared" si="6"/>
        <v>0</v>
      </c>
      <c r="S41" s="169">
        <f>+'Input - Annual P&amp;L'!M47</f>
        <v>0</v>
      </c>
      <c r="T41" s="165">
        <f t="shared" si="4"/>
        <v>0</v>
      </c>
      <c r="U41" s="131">
        <f t="shared" si="5"/>
        <v>0</v>
      </c>
      <c r="V41" s="130"/>
      <c r="W41" s="23"/>
    </row>
    <row r="42" spans="2:26">
      <c r="B42" s="117"/>
      <c r="C42" s="128">
        <f t="shared" si="2"/>
        <v>0</v>
      </c>
      <c r="D42" s="128">
        <f t="shared" si="3"/>
        <v>0</v>
      </c>
      <c r="E42" s="166" t="str">
        <f>+IF('Input - Annual P&amp;L'!F49="","",'Input - Annual P&amp;L'!F49)</f>
        <v/>
      </c>
      <c r="F42" s="167" t="str">
        <f>+IF($C42=1,'Input - Annual P&amp;L'!$H50*F$28,IF($C42=2,'Input - Annual P&amp;L'!$M49/12,IF($C42=3,0,IF($C42=4,0,IF($C42=5,0,"")))))</f>
        <v/>
      </c>
      <c r="G42" s="167" t="str">
        <f>+IF($C42=1,'Input - Annual P&amp;L'!$H50*G$28,IF($C42=2,'Input - Annual P&amp;L'!$M49/12,IF($C42=3,0,IF($C42=4,0,IF($C42=5,0,"")))))</f>
        <v/>
      </c>
      <c r="H42" s="168" t="str">
        <f>+IF($C42=1,'Input - Annual P&amp;L'!$H50*H$28,IF($C42=2,'Input - Annual P&amp;L'!$M49/12,IF($C42=3,'Input - Annual P&amp;L'!$M49/4,IF($C42=4,0,IF($C42=5,0,"")))))</f>
        <v/>
      </c>
      <c r="I42" s="169" t="str">
        <f>+IF($C42=1,'Input - Annual P&amp;L'!$H50*I$28,IF($C42=2,'Input - Annual P&amp;L'!$M49/12,IF($C42=3,0,IF($C42=4,0,IF($C42=5,0,"")))))</f>
        <v/>
      </c>
      <c r="J42" s="167" t="str">
        <f>+IF($C42=1,'Input - Annual P&amp;L'!$H50*J$28,IF($C42=2,'Input - Annual P&amp;L'!$M49/12,IF($C42=3,0,IF($C42=4,0,IF($C42=5,0,"")))))</f>
        <v/>
      </c>
      <c r="K42" s="168" t="str">
        <f>+IF($C42=1,'Input - Annual P&amp;L'!$H50*K$28,IF($C42=2,'Input - Annual P&amp;L'!$M49/12,IF($C42=3,'Input - Annual P&amp;L'!$M49/4,IF($C42=4,'Input - Annual P&amp;L'!$M49/2,IF($C42=5,0,"")))))</f>
        <v/>
      </c>
      <c r="L42" s="169" t="str">
        <f>+IF($C42=1,'Input - Annual P&amp;L'!$H50*L$28,IF($C42=2,'Input - Annual P&amp;L'!$M49/12,IF($C42=3,0,IF($C42=4,0,IF($C42=5,0,"")))))</f>
        <v/>
      </c>
      <c r="M42" s="167" t="str">
        <f>+IF($C42=1,'Input - Annual P&amp;L'!$H50*M$28,IF($C42=2,'Input - Annual P&amp;L'!$M49/12,IF($C42=3,0,IF($C42=4,0,IF($C42=5,0,"")))))</f>
        <v/>
      </c>
      <c r="N42" s="168" t="str">
        <f>+IF($C42=1,'Input - Annual P&amp;L'!$H50*N$28,IF($C42=2,'Input - Annual P&amp;L'!$M49/12,IF($C42=3,'Input - Annual P&amp;L'!$M49/4,IF($C42=4,0,IF($C42=5,0,"")))))</f>
        <v/>
      </c>
      <c r="O42" s="169" t="str">
        <f>+IF($C42=1,'Input - Annual P&amp;L'!$H50*O$28,IF($C42=2,'Input - Annual P&amp;L'!$M49/12,IF($C42=3,0,IF($C42=4,0,IF($C42=5,0,"")))))</f>
        <v/>
      </c>
      <c r="P42" s="167" t="str">
        <f>+IF($C42=1,'Input - Annual P&amp;L'!$H50*P$28,IF($C42=2,'Input - Annual P&amp;L'!$M49/12,IF($C42=3,0,IF($C42=4,0,IF($C42=5,0,"")))))</f>
        <v/>
      </c>
      <c r="Q42" s="168" t="str">
        <f>+IF($C42=1,'Input - Annual P&amp;L'!$H50*Q$28,IF($C42=2,'Input - Annual P&amp;L'!$M49/12,IF($C42=3,'Input - Annual P&amp;L'!$M49/4,IF($C42=4,'Input - Annual P&amp;L'!$M49/2,IF($C42=5,'Input - Annual P&amp;L'!$M49,"")))))</f>
        <v/>
      </c>
      <c r="R42" s="169">
        <f t="shared" si="6"/>
        <v>0</v>
      </c>
      <c r="S42" s="169">
        <f>+'Input - Annual P&amp;L'!M49</f>
        <v>0</v>
      </c>
      <c r="T42" s="165">
        <f t="shared" si="4"/>
        <v>0</v>
      </c>
      <c r="U42" s="131">
        <f t="shared" si="5"/>
        <v>0</v>
      </c>
      <c r="V42" s="130"/>
      <c r="W42" s="23"/>
    </row>
    <row r="43" spans="2:26">
      <c r="B43" s="117"/>
      <c r="C43" s="128">
        <f t="shared" si="2"/>
        <v>0</v>
      </c>
      <c r="D43" s="128">
        <f t="shared" si="3"/>
        <v>0</v>
      </c>
      <c r="E43" s="166" t="str">
        <f>+IF('Input - Annual P&amp;L'!F51="","",'Input - Annual P&amp;L'!F51)</f>
        <v/>
      </c>
      <c r="F43" s="167" t="str">
        <f>+IF($C43=1,'Input - Annual P&amp;L'!$H52*F$28,IF($C43=2,'Input - Annual P&amp;L'!$M51/12,IF($C43=3,0,IF($C43=4,0,IF($C43=5,0,"")))))</f>
        <v/>
      </c>
      <c r="G43" s="167" t="str">
        <f>+IF($C43=1,'Input - Annual P&amp;L'!$H52*G$28,IF($C43=2,'Input - Annual P&amp;L'!$M51/12,IF($C43=3,0,IF($C43=4,0,IF($C43=5,0,"")))))</f>
        <v/>
      </c>
      <c r="H43" s="168" t="str">
        <f>+IF($C43=1,'Input - Annual P&amp;L'!$H52*H$28,IF($C43=2,'Input - Annual P&amp;L'!$M51/12,IF($C43=3,'Input - Annual P&amp;L'!$M51/4,IF($C43=4,0,IF($C43=5,0,"")))))</f>
        <v/>
      </c>
      <c r="I43" s="169" t="str">
        <f>+IF($C43=1,'Input - Annual P&amp;L'!$H52*I$28,IF($C43=2,'Input - Annual P&amp;L'!$M51/12,IF($C43=3,0,IF($C43=4,0,IF($C43=5,0,"")))))</f>
        <v/>
      </c>
      <c r="J43" s="167" t="str">
        <f>+IF($C43=1,'Input - Annual P&amp;L'!$H52*J$28,IF($C43=2,'Input - Annual P&amp;L'!$M51/12,IF($C43=3,0,IF($C43=4,0,IF($C43=5,0,"")))))</f>
        <v/>
      </c>
      <c r="K43" s="168" t="str">
        <f>+IF($C43=1,'Input - Annual P&amp;L'!$H52*K$28,IF($C43=2,'Input - Annual P&amp;L'!$M51/12,IF($C43=3,'Input - Annual P&amp;L'!$M51/4,IF($C43=4,'Input - Annual P&amp;L'!$M51/2,IF($C43=5,0,"")))))</f>
        <v/>
      </c>
      <c r="L43" s="169" t="str">
        <f>+IF($C43=1,'Input - Annual P&amp;L'!$H52*L$28,IF($C43=2,'Input - Annual P&amp;L'!$M51/12,IF($C43=3,0,IF($C43=4,0,IF($C43=5,0,"")))))</f>
        <v/>
      </c>
      <c r="M43" s="167" t="str">
        <f>+IF($C43=1,'Input - Annual P&amp;L'!$H52*M$28,IF($C43=2,'Input - Annual P&amp;L'!$M51/12,IF($C43=3,0,IF($C43=4,0,IF($C43=5,0,"")))))</f>
        <v/>
      </c>
      <c r="N43" s="168" t="str">
        <f>+IF($C43=1,'Input - Annual P&amp;L'!$H52*N$28,IF($C43=2,'Input - Annual P&amp;L'!$M51/12,IF($C43=3,'Input - Annual P&amp;L'!$M51/4,IF($C43=4,0,IF($C43=5,0,"")))))</f>
        <v/>
      </c>
      <c r="O43" s="169" t="str">
        <f>+IF($C43=1,'Input - Annual P&amp;L'!$H52*O$28,IF($C43=2,'Input - Annual P&amp;L'!$M51/12,IF($C43=3,0,IF($C43=4,0,IF($C43=5,0,"")))))</f>
        <v/>
      </c>
      <c r="P43" s="167" t="str">
        <f>+IF($C43=1,'Input - Annual P&amp;L'!$H52*P$28,IF($C43=2,'Input - Annual P&amp;L'!$M51/12,IF($C43=3,0,IF($C43=4,0,IF($C43=5,0,"")))))</f>
        <v/>
      </c>
      <c r="Q43" s="168" t="str">
        <f>+IF($C43=1,'Input - Annual P&amp;L'!$H52*Q$28,IF($C43=2,'Input - Annual P&amp;L'!$M51/12,IF($C43=3,'Input - Annual P&amp;L'!$M51/4,IF($C43=4,'Input - Annual P&amp;L'!$M51/2,IF($C43=5,'Input - Annual P&amp;L'!$M51,"")))))</f>
        <v/>
      </c>
      <c r="R43" s="169">
        <f t="shared" si="6"/>
        <v>0</v>
      </c>
      <c r="S43" s="169">
        <f>+'Input - Annual P&amp;L'!M51</f>
        <v>0</v>
      </c>
      <c r="T43" s="165">
        <f t="shared" si="4"/>
        <v>0</v>
      </c>
      <c r="U43" s="131">
        <f t="shared" si="5"/>
        <v>0</v>
      </c>
      <c r="V43" s="130"/>
      <c r="W43" s="23"/>
    </row>
    <row r="44" spans="2:26">
      <c r="B44" s="117"/>
      <c r="C44" s="128">
        <f t="shared" si="2"/>
        <v>0</v>
      </c>
      <c r="D44" s="128">
        <f t="shared" si="3"/>
        <v>0</v>
      </c>
      <c r="E44" s="166" t="str">
        <f>+IF('Input - Annual P&amp;L'!F53="","",'Input - Annual P&amp;L'!F53)</f>
        <v/>
      </c>
      <c r="F44" s="167" t="str">
        <f>+IF($C44=1,'Input - Annual P&amp;L'!$H54*F$28,IF($C44=2,'Input - Annual P&amp;L'!$M53/12,IF($C44=3,0,IF($C44=4,0,IF($C44=5,0,"")))))</f>
        <v/>
      </c>
      <c r="G44" s="167" t="str">
        <f>+IF($C44=1,'Input - Annual P&amp;L'!$H54*G$28,IF($C44=2,'Input - Annual P&amp;L'!$M53/12,IF($C44=3,0,IF($C44=4,0,IF($C44=5,0,"")))))</f>
        <v/>
      </c>
      <c r="H44" s="168" t="str">
        <f>+IF($C44=1,'Input - Annual P&amp;L'!$H54*H$28,IF($C44=2,'Input - Annual P&amp;L'!$M53/12,IF($C44=3,'Input - Annual P&amp;L'!$M53/4,IF($C44=4,0,IF($C44=5,0,"")))))</f>
        <v/>
      </c>
      <c r="I44" s="169" t="str">
        <f>+IF($C44=1,'Input - Annual P&amp;L'!$H54*I$28,IF($C44=2,'Input - Annual P&amp;L'!$M53/12,IF($C44=3,0,IF($C44=4,0,IF($C44=5,0,"")))))</f>
        <v/>
      </c>
      <c r="J44" s="167" t="str">
        <f>+IF($C44=1,'Input - Annual P&amp;L'!$H54*J$28,IF($C44=2,'Input - Annual P&amp;L'!$M53/12,IF($C44=3,0,IF($C44=4,0,IF($C44=5,0,"")))))</f>
        <v/>
      </c>
      <c r="K44" s="168" t="str">
        <f>+IF($C44=1,'Input - Annual P&amp;L'!$H54*K$28,IF($C44=2,'Input - Annual P&amp;L'!$M53/12,IF($C44=3,'Input - Annual P&amp;L'!$M53/4,IF($C44=4,'Input - Annual P&amp;L'!$M53/2,IF($C44=5,0,"")))))</f>
        <v/>
      </c>
      <c r="L44" s="169" t="str">
        <f>+IF($C44=1,'Input - Annual P&amp;L'!$H54*L$28,IF($C44=2,'Input - Annual P&amp;L'!$M53/12,IF($C44=3,0,IF($C44=4,0,IF($C44=5,0,"")))))</f>
        <v/>
      </c>
      <c r="M44" s="167" t="str">
        <f>+IF($C44=1,'Input - Annual P&amp;L'!$H54*M$28,IF($C44=2,'Input - Annual P&amp;L'!$M53/12,IF($C44=3,0,IF($C44=4,0,IF($C44=5,0,"")))))</f>
        <v/>
      </c>
      <c r="N44" s="168" t="str">
        <f>+IF($C44=1,'Input - Annual P&amp;L'!$H54*N$28,IF($C44=2,'Input - Annual P&amp;L'!$M53/12,IF($C44=3,'Input - Annual P&amp;L'!$M53/4,IF($C44=4,0,IF($C44=5,0,"")))))</f>
        <v/>
      </c>
      <c r="O44" s="169" t="str">
        <f>+IF($C44=1,'Input - Annual P&amp;L'!$H54*O$28,IF($C44=2,'Input - Annual P&amp;L'!$M53/12,IF($C44=3,0,IF($C44=4,0,IF($C44=5,0,"")))))</f>
        <v/>
      </c>
      <c r="P44" s="167" t="str">
        <f>+IF($C44=1,'Input - Annual P&amp;L'!$H54*P$28,IF($C44=2,'Input - Annual P&amp;L'!$M53/12,IF($C44=3,0,IF($C44=4,0,IF($C44=5,0,"")))))</f>
        <v/>
      </c>
      <c r="Q44" s="168" t="str">
        <f>+IF($C44=1,'Input - Annual P&amp;L'!$H54*Q$28,IF($C44=2,'Input - Annual P&amp;L'!$M53/12,IF($C44=3,'Input - Annual P&amp;L'!$M53/4,IF($C44=4,'Input - Annual P&amp;L'!$M53/2,IF($C44=5,'Input - Annual P&amp;L'!$M53,"")))))</f>
        <v/>
      </c>
      <c r="R44" s="169">
        <f t="shared" si="6"/>
        <v>0</v>
      </c>
      <c r="S44" s="169">
        <f>+'Input - Annual P&amp;L'!M53</f>
        <v>0</v>
      </c>
      <c r="T44" s="165">
        <f t="shared" si="4"/>
        <v>0</v>
      </c>
      <c r="U44" s="131">
        <f t="shared" si="5"/>
        <v>0</v>
      </c>
      <c r="V44" s="130"/>
      <c r="W44" s="23"/>
    </row>
    <row r="45" spans="2:26">
      <c r="B45" s="117"/>
      <c r="C45" s="128">
        <f t="shared" si="2"/>
        <v>0</v>
      </c>
      <c r="D45" s="128">
        <f t="shared" si="3"/>
        <v>0</v>
      </c>
      <c r="E45" s="166" t="str">
        <f>+IF('Input - Annual P&amp;L'!F55="","",'Input - Annual P&amp;L'!F55)</f>
        <v/>
      </c>
      <c r="F45" s="167" t="str">
        <f>+IF($C45=1,'Input - Annual P&amp;L'!$H56*F$28,IF($C45=2,'Input - Annual P&amp;L'!$M55/12,IF($C45=3,0,IF($C45=4,0,IF($C45=5,0,"")))))</f>
        <v/>
      </c>
      <c r="G45" s="167" t="str">
        <f>+IF($C45=1,'Input - Annual P&amp;L'!$H56*G$28,IF($C45=2,'Input - Annual P&amp;L'!$M55/12,IF($C45=3,0,IF($C45=4,0,IF($C45=5,0,"")))))</f>
        <v/>
      </c>
      <c r="H45" s="168" t="str">
        <f>+IF($C45=1,'Input - Annual P&amp;L'!$H56*H$28,IF($C45=2,'Input - Annual P&amp;L'!$M55/12,IF($C45=3,'Input - Annual P&amp;L'!$M55/4,IF($C45=4,0,IF($C45=5,0,"")))))</f>
        <v/>
      </c>
      <c r="I45" s="169" t="str">
        <f>+IF($C45=1,'Input - Annual P&amp;L'!$H56*I$28,IF($C45=2,'Input - Annual P&amp;L'!$M55/12,IF($C45=3,0,IF($C45=4,0,IF($C45=5,0,"")))))</f>
        <v/>
      </c>
      <c r="J45" s="167" t="str">
        <f>+IF($C45=1,'Input - Annual P&amp;L'!$H56*J$28,IF($C45=2,'Input - Annual P&amp;L'!$M55/12,IF($C45=3,0,IF($C45=4,0,IF($C45=5,0,"")))))</f>
        <v/>
      </c>
      <c r="K45" s="168" t="str">
        <f>+IF($C45=1,'Input - Annual P&amp;L'!$H56*K$28,IF($C45=2,'Input - Annual P&amp;L'!$M55/12,IF($C45=3,'Input - Annual P&amp;L'!$M55/4,IF($C45=4,'Input - Annual P&amp;L'!$M55/2,IF($C45=5,0,"")))))</f>
        <v/>
      </c>
      <c r="L45" s="169" t="str">
        <f>+IF($C45=1,'Input - Annual P&amp;L'!$H56*L$28,IF($C45=2,'Input - Annual P&amp;L'!$M55/12,IF($C45=3,0,IF($C45=4,0,IF($C45=5,0,"")))))</f>
        <v/>
      </c>
      <c r="M45" s="167" t="str">
        <f>+IF($C45=1,'Input - Annual P&amp;L'!$H56*M$28,IF($C45=2,'Input - Annual P&amp;L'!$M55/12,IF($C45=3,0,IF($C45=4,0,IF($C45=5,0,"")))))</f>
        <v/>
      </c>
      <c r="N45" s="168" t="str">
        <f>+IF($C45=1,'Input - Annual P&amp;L'!$H56*N$28,IF($C45=2,'Input - Annual P&amp;L'!$M55/12,IF($C45=3,'Input - Annual P&amp;L'!$M55/4,IF($C45=4,0,IF($C45=5,0,"")))))</f>
        <v/>
      </c>
      <c r="O45" s="169" t="str">
        <f>+IF($C45=1,'Input - Annual P&amp;L'!$H56*O$28,IF($C45=2,'Input - Annual P&amp;L'!$M55/12,IF($C45=3,0,IF($C45=4,0,IF($C45=5,0,"")))))</f>
        <v/>
      </c>
      <c r="P45" s="167" t="str">
        <f>+IF($C45=1,'Input - Annual P&amp;L'!$H56*P$28,IF($C45=2,'Input - Annual P&amp;L'!$M55/12,IF($C45=3,0,IF($C45=4,0,IF($C45=5,0,"")))))</f>
        <v/>
      </c>
      <c r="Q45" s="168" t="str">
        <f>+IF($C45=1,'Input - Annual P&amp;L'!$H56*Q$28,IF($C45=2,'Input - Annual P&amp;L'!$M55/12,IF($C45=3,'Input - Annual P&amp;L'!$M55/4,IF($C45=4,'Input - Annual P&amp;L'!$M55/2,IF($C45=5,'Input - Annual P&amp;L'!$M55,"")))))</f>
        <v/>
      </c>
      <c r="R45" s="169">
        <f t="shared" si="6"/>
        <v>0</v>
      </c>
      <c r="S45" s="169">
        <f>+'Input - Annual P&amp;L'!M55</f>
        <v>0</v>
      </c>
      <c r="T45" s="165">
        <f t="shared" si="4"/>
        <v>0</v>
      </c>
      <c r="U45" s="131">
        <f t="shared" si="5"/>
        <v>0</v>
      </c>
      <c r="V45" s="130"/>
      <c r="W45" s="23"/>
    </row>
    <row r="46" spans="2:26">
      <c r="B46" s="117"/>
      <c r="C46" s="128">
        <f t="shared" si="2"/>
        <v>0</v>
      </c>
      <c r="D46" s="128">
        <f t="shared" si="3"/>
        <v>0</v>
      </c>
      <c r="E46" s="166" t="str">
        <f>+IF('Input - Annual P&amp;L'!F57="","",'Input - Annual P&amp;L'!F57)</f>
        <v/>
      </c>
      <c r="F46" s="167" t="str">
        <f>+IF($C46=1,'Input - Annual P&amp;L'!$H58*F$28,IF($C46=2,'Input - Annual P&amp;L'!$M57/12,IF($C46=3,0,IF($C46=4,0,IF($C46=5,0,"")))))</f>
        <v/>
      </c>
      <c r="G46" s="167" t="str">
        <f>+IF($C46=1,'Input - Annual P&amp;L'!$H58*G$28,IF($C46=2,'Input - Annual P&amp;L'!$M57/12,IF($C46=3,0,IF($C46=4,0,IF($C46=5,0,"")))))</f>
        <v/>
      </c>
      <c r="H46" s="168" t="str">
        <f>+IF($C46=1,'Input - Annual P&amp;L'!$H58*H$28,IF($C46=2,'Input - Annual P&amp;L'!$M57/12,IF($C46=3,'Input - Annual P&amp;L'!$M57/4,IF($C46=4,0,IF($C46=5,0,"")))))</f>
        <v/>
      </c>
      <c r="I46" s="169" t="str">
        <f>+IF($C46=1,'Input - Annual P&amp;L'!$H58*I$28,IF($C46=2,'Input - Annual P&amp;L'!$M57/12,IF($C46=3,0,IF($C46=4,0,IF($C46=5,0,"")))))</f>
        <v/>
      </c>
      <c r="J46" s="167" t="str">
        <f>+IF($C46=1,'Input - Annual P&amp;L'!$H58*J$28,IF($C46=2,'Input - Annual P&amp;L'!$M57/12,IF($C46=3,0,IF($C46=4,0,IF($C46=5,0,"")))))</f>
        <v/>
      </c>
      <c r="K46" s="168" t="str">
        <f>+IF($C46=1,'Input - Annual P&amp;L'!$H58*K$28,IF($C46=2,'Input - Annual P&amp;L'!$M57/12,IF($C46=3,'Input - Annual P&amp;L'!$M57/4,IF($C46=4,'Input - Annual P&amp;L'!$M57/2,IF($C46=5,0,"")))))</f>
        <v/>
      </c>
      <c r="L46" s="169" t="str">
        <f>+IF($C46=1,'Input - Annual P&amp;L'!$H58*L$28,IF($C46=2,'Input - Annual P&amp;L'!$M57/12,IF($C46=3,0,IF($C46=4,0,IF($C46=5,0,"")))))</f>
        <v/>
      </c>
      <c r="M46" s="167" t="str">
        <f>+IF($C46=1,'Input - Annual P&amp;L'!$H58*M$28,IF($C46=2,'Input - Annual P&amp;L'!$M57/12,IF($C46=3,0,IF($C46=4,0,IF($C46=5,0,"")))))</f>
        <v/>
      </c>
      <c r="N46" s="168" t="str">
        <f>+IF($C46=1,'Input - Annual P&amp;L'!$H58*N$28,IF($C46=2,'Input - Annual P&amp;L'!$M57/12,IF($C46=3,'Input - Annual P&amp;L'!$M57/4,IF($C46=4,0,IF($C46=5,0,"")))))</f>
        <v/>
      </c>
      <c r="O46" s="169" t="str">
        <f>+IF($C46=1,'Input - Annual P&amp;L'!$H58*O$28,IF($C46=2,'Input - Annual P&amp;L'!$M57/12,IF($C46=3,0,IF($C46=4,0,IF($C46=5,0,"")))))</f>
        <v/>
      </c>
      <c r="P46" s="167" t="str">
        <f>+IF($C46=1,'Input - Annual P&amp;L'!$H58*P$28,IF($C46=2,'Input - Annual P&amp;L'!$M57/12,IF($C46=3,0,IF($C46=4,0,IF($C46=5,0,"")))))</f>
        <v/>
      </c>
      <c r="Q46" s="168" t="str">
        <f>+IF($C46=1,'Input - Annual P&amp;L'!$H58*Q$28,IF($C46=2,'Input - Annual P&amp;L'!$M57/12,IF($C46=3,'Input - Annual P&amp;L'!$M57/4,IF($C46=4,'Input - Annual P&amp;L'!$M57/2,IF($C46=5,'Input - Annual P&amp;L'!$M57,"")))))</f>
        <v/>
      </c>
      <c r="R46" s="169">
        <f t="shared" si="6"/>
        <v>0</v>
      </c>
      <c r="S46" s="169">
        <f>+'Input - Annual P&amp;L'!M57</f>
        <v>0</v>
      </c>
      <c r="T46" s="165">
        <f t="shared" si="4"/>
        <v>0</v>
      </c>
      <c r="U46" s="131">
        <f t="shared" si="5"/>
        <v>0</v>
      </c>
      <c r="V46" s="130"/>
      <c r="W46" s="23"/>
    </row>
    <row r="47" spans="2:26">
      <c r="B47" s="117"/>
      <c r="C47" s="128">
        <f t="shared" si="2"/>
        <v>0</v>
      </c>
      <c r="D47" s="128">
        <f t="shared" si="3"/>
        <v>0</v>
      </c>
      <c r="E47" s="166" t="str">
        <f>+IF('Input - Annual P&amp;L'!F59="","",'Input - Annual P&amp;L'!F59)</f>
        <v/>
      </c>
      <c r="F47" s="167" t="str">
        <f>+IF($C47=1,'Input - Annual P&amp;L'!$H60*F$28,IF($C47=2,'Input - Annual P&amp;L'!$M59/12,IF($C47=3,0,IF($C47=4,0,IF($C47=5,0,"")))))</f>
        <v/>
      </c>
      <c r="G47" s="167" t="str">
        <f>+IF($C47=1,'Input - Annual P&amp;L'!$H60*G$28,IF($C47=2,'Input - Annual P&amp;L'!$M59/12,IF($C47=3,0,IF($C47=4,0,IF($C47=5,0,"")))))</f>
        <v/>
      </c>
      <c r="H47" s="168" t="str">
        <f>+IF($C47=1,'Input - Annual P&amp;L'!$H60*H$28,IF($C47=2,'Input - Annual P&amp;L'!$M59/12,IF($C47=3,'Input - Annual P&amp;L'!$M59/4,IF($C47=4,0,IF($C47=5,0,"")))))</f>
        <v/>
      </c>
      <c r="I47" s="169" t="str">
        <f>+IF($C47=1,'Input - Annual P&amp;L'!$H60*I$28,IF($C47=2,'Input - Annual P&amp;L'!$M59/12,IF($C47=3,0,IF($C47=4,0,IF($C47=5,0,"")))))</f>
        <v/>
      </c>
      <c r="J47" s="167" t="str">
        <f>+IF($C47=1,'Input - Annual P&amp;L'!$H60*J$28,IF($C47=2,'Input - Annual P&amp;L'!$M59/12,IF($C47=3,0,IF($C47=4,0,IF($C47=5,0,"")))))</f>
        <v/>
      </c>
      <c r="K47" s="168" t="str">
        <f>+IF($C47=1,'Input - Annual P&amp;L'!$H60*K$28,IF($C47=2,'Input - Annual P&amp;L'!$M59/12,IF($C47=3,'Input - Annual P&amp;L'!$M59/4,IF($C47=4,'Input - Annual P&amp;L'!$M59/2,IF($C47=5,0,"")))))</f>
        <v/>
      </c>
      <c r="L47" s="169" t="str">
        <f>+IF($C47=1,'Input - Annual P&amp;L'!$H60*L$28,IF($C47=2,'Input - Annual P&amp;L'!$M59/12,IF($C47=3,0,IF($C47=4,0,IF($C47=5,0,"")))))</f>
        <v/>
      </c>
      <c r="M47" s="167" t="str">
        <f>+IF($C47=1,'Input - Annual P&amp;L'!$H60*M$28,IF($C47=2,'Input - Annual P&amp;L'!$M59/12,IF($C47=3,0,IF($C47=4,0,IF($C47=5,0,"")))))</f>
        <v/>
      </c>
      <c r="N47" s="168" t="str">
        <f>+IF($C47=1,'Input - Annual P&amp;L'!$H60*N$28,IF($C47=2,'Input - Annual P&amp;L'!$M59/12,IF($C47=3,'Input - Annual P&amp;L'!$M59/4,IF($C47=4,0,IF($C47=5,0,"")))))</f>
        <v/>
      </c>
      <c r="O47" s="169" t="str">
        <f>+IF($C47=1,'Input - Annual P&amp;L'!$H60*O$28,IF($C47=2,'Input - Annual P&amp;L'!$M59/12,IF($C47=3,0,IF($C47=4,0,IF($C47=5,0,"")))))</f>
        <v/>
      </c>
      <c r="P47" s="167" t="str">
        <f>+IF($C47=1,'Input - Annual P&amp;L'!$H60*P$28,IF($C47=2,'Input - Annual P&amp;L'!$M59/12,IF($C47=3,0,IF($C47=4,0,IF($C47=5,0,"")))))</f>
        <v/>
      </c>
      <c r="Q47" s="168" t="str">
        <f>+IF($C47=1,'Input - Annual P&amp;L'!$H60*Q$28,IF($C47=2,'Input - Annual P&amp;L'!$M59/12,IF($C47=3,'Input - Annual P&amp;L'!$M59/4,IF($C47=4,'Input - Annual P&amp;L'!$M59/2,IF($C47=5,'Input - Annual P&amp;L'!$M59,"")))))</f>
        <v/>
      </c>
      <c r="R47" s="169">
        <f t="shared" si="6"/>
        <v>0</v>
      </c>
      <c r="S47" s="169">
        <f>+'Input - Annual P&amp;L'!M59</f>
        <v>0</v>
      </c>
      <c r="T47" s="165">
        <f t="shared" si="4"/>
        <v>0</v>
      </c>
      <c r="U47" s="131">
        <f t="shared" si="5"/>
        <v>0</v>
      </c>
      <c r="V47" s="130"/>
      <c r="W47" s="23"/>
    </row>
    <row r="48" spans="2:26">
      <c r="B48" s="117"/>
      <c r="C48" s="128">
        <f t="shared" si="2"/>
        <v>0</v>
      </c>
      <c r="D48" s="128">
        <f t="shared" si="3"/>
        <v>0</v>
      </c>
      <c r="E48" s="166" t="str">
        <f>+IF('Input - Annual P&amp;L'!F61="","",'Input - Annual P&amp;L'!F61)</f>
        <v/>
      </c>
      <c r="F48" s="167" t="str">
        <f>+IF($C48=1,'Input - Annual P&amp;L'!$H62*F$28,IF($C48=2,'Input - Annual P&amp;L'!$M61/12,IF($C48=3,0,IF($C48=4,0,IF($C48=5,0,"")))))</f>
        <v/>
      </c>
      <c r="G48" s="167" t="str">
        <f>+IF($C48=1,'Input - Annual P&amp;L'!$H62*G$28,IF($C48=2,'Input - Annual P&amp;L'!$M61/12,IF($C48=3,0,IF($C48=4,0,IF($C48=5,0,"")))))</f>
        <v/>
      </c>
      <c r="H48" s="168" t="str">
        <f>+IF($C48=1,'Input - Annual P&amp;L'!$H62*H$28,IF($C48=2,'Input - Annual P&amp;L'!$M61/12,IF($C48=3,'Input - Annual P&amp;L'!$M61/4,IF($C48=4,0,IF($C48=5,0,"")))))</f>
        <v/>
      </c>
      <c r="I48" s="169" t="str">
        <f>+IF($C48=1,'Input - Annual P&amp;L'!$H62*I$28,IF($C48=2,'Input - Annual P&amp;L'!$M61/12,IF($C48=3,0,IF($C48=4,0,IF($C48=5,0,"")))))</f>
        <v/>
      </c>
      <c r="J48" s="167" t="str">
        <f>+IF($C48=1,'Input - Annual P&amp;L'!$H62*J$28,IF($C48=2,'Input - Annual P&amp;L'!$M61/12,IF($C48=3,0,IF($C48=4,0,IF($C48=5,0,"")))))</f>
        <v/>
      </c>
      <c r="K48" s="168" t="str">
        <f>+IF($C48=1,'Input - Annual P&amp;L'!$H62*K$28,IF($C48=2,'Input - Annual P&amp;L'!$M61/12,IF($C48=3,'Input - Annual P&amp;L'!$M61/4,IF($C48=4,'Input - Annual P&amp;L'!$M61/2,IF($C48=5,0,"")))))</f>
        <v/>
      </c>
      <c r="L48" s="169" t="str">
        <f>+IF($C48=1,'Input - Annual P&amp;L'!$H62*L$28,IF($C48=2,'Input - Annual P&amp;L'!$M61/12,IF($C48=3,0,IF($C48=4,0,IF($C48=5,0,"")))))</f>
        <v/>
      </c>
      <c r="M48" s="167" t="str">
        <f>+IF($C48=1,'Input - Annual P&amp;L'!$H62*M$28,IF($C48=2,'Input - Annual P&amp;L'!$M61/12,IF($C48=3,0,IF($C48=4,0,IF($C48=5,0,"")))))</f>
        <v/>
      </c>
      <c r="N48" s="168" t="str">
        <f>+IF($C48=1,'Input - Annual P&amp;L'!$H62*N$28,IF($C48=2,'Input - Annual P&amp;L'!$M61/12,IF($C48=3,'Input - Annual P&amp;L'!$M61/4,IF($C48=4,0,IF($C48=5,0,"")))))</f>
        <v/>
      </c>
      <c r="O48" s="169" t="str">
        <f>+IF($C48=1,'Input - Annual P&amp;L'!$H62*O$28,IF($C48=2,'Input - Annual P&amp;L'!$M61/12,IF($C48=3,0,IF($C48=4,0,IF($C48=5,0,"")))))</f>
        <v/>
      </c>
      <c r="P48" s="167" t="str">
        <f>+IF($C48=1,'Input - Annual P&amp;L'!$H62*P$28,IF($C48=2,'Input - Annual P&amp;L'!$M61/12,IF($C48=3,0,IF($C48=4,0,IF($C48=5,0,"")))))</f>
        <v/>
      </c>
      <c r="Q48" s="168" t="str">
        <f>+IF($C48=1,'Input - Annual P&amp;L'!$H62*Q$28,IF($C48=2,'Input - Annual P&amp;L'!$M61/12,IF($C48=3,'Input - Annual P&amp;L'!$M61/4,IF($C48=4,'Input - Annual P&amp;L'!$M61/2,IF($C48=5,'Input - Annual P&amp;L'!$M61,"")))))</f>
        <v/>
      </c>
      <c r="R48" s="169">
        <f t="shared" si="6"/>
        <v>0</v>
      </c>
      <c r="S48" s="169">
        <f>+'Input - Annual P&amp;L'!M61</f>
        <v>0</v>
      </c>
      <c r="T48" s="165">
        <f t="shared" si="4"/>
        <v>0</v>
      </c>
      <c r="U48" s="131">
        <f t="shared" si="5"/>
        <v>0</v>
      </c>
      <c r="V48" s="130"/>
      <c r="W48" s="23"/>
    </row>
    <row r="49" spans="2:23">
      <c r="B49" s="117"/>
      <c r="C49" s="128">
        <f t="shared" si="2"/>
        <v>0</v>
      </c>
      <c r="D49" s="128">
        <f t="shared" si="3"/>
        <v>0</v>
      </c>
      <c r="E49" s="166" t="str">
        <f>+IF('Input - Annual P&amp;L'!F63="","",'Input - Annual P&amp;L'!F63)</f>
        <v/>
      </c>
      <c r="F49" s="167" t="str">
        <f>+IF($C49=1,'Input - Annual P&amp;L'!$H64*F$28,IF($C49=2,'Input - Annual P&amp;L'!$M63/12,IF($C49=3,0,IF($C49=4,0,IF($C49=5,0,"")))))</f>
        <v/>
      </c>
      <c r="G49" s="167" t="str">
        <f>+IF($C49=1,'Input - Annual P&amp;L'!$H64*G$28,IF($C49=2,'Input - Annual P&amp;L'!$M63/12,IF($C49=3,0,IF($C49=4,0,IF($C49=5,0,"")))))</f>
        <v/>
      </c>
      <c r="H49" s="168" t="str">
        <f>+IF($C49=1,'Input - Annual P&amp;L'!$H64*H$28,IF($C49=2,'Input - Annual P&amp;L'!$M63/12,IF($C49=3,'Input - Annual P&amp;L'!$M63/4,IF($C49=4,0,IF($C49=5,0,"")))))</f>
        <v/>
      </c>
      <c r="I49" s="169" t="str">
        <f>+IF($C49=1,'Input - Annual P&amp;L'!$H64*I$28,IF($C49=2,'Input - Annual P&amp;L'!$M63/12,IF($C49=3,0,IF($C49=4,0,IF($C49=5,0,"")))))</f>
        <v/>
      </c>
      <c r="J49" s="167" t="str">
        <f>+IF($C49=1,'Input - Annual P&amp;L'!$H64*J$28,IF($C49=2,'Input - Annual P&amp;L'!$M63/12,IF($C49=3,0,IF($C49=4,0,IF($C49=5,0,"")))))</f>
        <v/>
      </c>
      <c r="K49" s="168" t="str">
        <f>+IF($C49=1,'Input - Annual P&amp;L'!$H64*K$28,IF($C49=2,'Input - Annual P&amp;L'!$M63/12,IF($C49=3,'Input - Annual P&amp;L'!$M63/4,IF($C49=4,'Input - Annual P&amp;L'!$M63/2,IF($C49=5,0,"")))))</f>
        <v/>
      </c>
      <c r="L49" s="169" t="str">
        <f>+IF($C49=1,'Input - Annual P&amp;L'!$H64*L$28,IF($C49=2,'Input - Annual P&amp;L'!$M63/12,IF($C49=3,0,IF($C49=4,0,IF($C49=5,0,"")))))</f>
        <v/>
      </c>
      <c r="M49" s="167" t="str">
        <f>+IF($C49=1,'Input - Annual P&amp;L'!$H64*M$28,IF($C49=2,'Input - Annual P&amp;L'!$M63/12,IF($C49=3,0,IF($C49=4,0,IF($C49=5,0,"")))))</f>
        <v/>
      </c>
      <c r="N49" s="168" t="str">
        <f>+IF($C49=1,'Input - Annual P&amp;L'!$H64*N$28,IF($C49=2,'Input - Annual P&amp;L'!$M63/12,IF($C49=3,'Input - Annual P&amp;L'!$M63/4,IF($C49=4,0,IF($C49=5,0,"")))))</f>
        <v/>
      </c>
      <c r="O49" s="169" t="str">
        <f>+IF($C49=1,'Input - Annual P&amp;L'!$H64*O$28,IF($C49=2,'Input - Annual P&amp;L'!$M63/12,IF($C49=3,0,IF($C49=4,0,IF($C49=5,0,"")))))</f>
        <v/>
      </c>
      <c r="P49" s="167" t="str">
        <f>+IF($C49=1,'Input - Annual P&amp;L'!$H64*P$28,IF($C49=2,'Input - Annual P&amp;L'!$M63/12,IF($C49=3,0,IF($C49=4,0,IF($C49=5,0,"")))))</f>
        <v/>
      </c>
      <c r="Q49" s="168" t="str">
        <f>+IF($C49=1,'Input - Annual P&amp;L'!$H64*Q$28,IF($C49=2,'Input - Annual P&amp;L'!$M63/12,IF($C49=3,'Input - Annual P&amp;L'!$M63/4,IF($C49=4,'Input - Annual P&amp;L'!$M63/2,IF($C49=5,'Input - Annual P&amp;L'!$M63,"")))))</f>
        <v/>
      </c>
      <c r="R49" s="169">
        <f t="shared" si="6"/>
        <v>0</v>
      </c>
      <c r="S49" s="169">
        <f>+'Input - Annual P&amp;L'!M63</f>
        <v>0</v>
      </c>
      <c r="T49" s="165">
        <f t="shared" si="4"/>
        <v>0</v>
      </c>
      <c r="U49" s="131">
        <f t="shared" si="5"/>
        <v>0</v>
      </c>
      <c r="V49" s="130"/>
      <c r="W49" s="23"/>
    </row>
    <row r="50" spans="2:23">
      <c r="B50" s="117"/>
      <c r="C50" s="128">
        <f t="shared" si="2"/>
        <v>0</v>
      </c>
      <c r="D50" s="128">
        <f t="shared" si="3"/>
        <v>0</v>
      </c>
      <c r="E50" s="166" t="str">
        <f>+IF('Input - Annual P&amp;L'!F65="","",'Input - Annual P&amp;L'!F65)</f>
        <v/>
      </c>
      <c r="F50" s="167" t="str">
        <f>+IF($C50=1,'Input - Annual P&amp;L'!$H66*F$28,IF($C50=2,'Input - Annual P&amp;L'!$M65/12,IF($C50=3,0,IF($C50=4,0,IF($C50=5,0,"")))))</f>
        <v/>
      </c>
      <c r="G50" s="167" t="str">
        <f>+IF($C50=1,'Input - Annual P&amp;L'!$H66*G$28,IF($C50=2,'Input - Annual P&amp;L'!$M65/12,IF($C50=3,0,IF($C50=4,0,IF($C50=5,0,"")))))</f>
        <v/>
      </c>
      <c r="H50" s="168" t="str">
        <f>+IF($C50=1,'Input - Annual P&amp;L'!$H66*H$28,IF($C50=2,'Input - Annual P&amp;L'!$M65/12,IF($C50=3,'Input - Annual P&amp;L'!$M65/4,IF($C50=4,0,IF($C50=5,0,"")))))</f>
        <v/>
      </c>
      <c r="I50" s="169" t="str">
        <f>+IF($C50=1,'Input - Annual P&amp;L'!$H66*I$28,IF($C50=2,'Input - Annual P&amp;L'!$M65/12,IF($C50=3,0,IF($C50=4,0,IF($C50=5,0,"")))))</f>
        <v/>
      </c>
      <c r="J50" s="167" t="str">
        <f>+IF($C50=1,'Input - Annual P&amp;L'!$H66*J$28,IF($C50=2,'Input - Annual P&amp;L'!$M65/12,IF($C50=3,0,IF($C50=4,0,IF($C50=5,0,"")))))</f>
        <v/>
      </c>
      <c r="K50" s="168" t="str">
        <f>+IF($C50=1,'Input - Annual P&amp;L'!$H66*K$28,IF($C50=2,'Input - Annual P&amp;L'!$M65/12,IF($C50=3,'Input - Annual P&amp;L'!$M65/4,IF($C50=4,'Input - Annual P&amp;L'!$M65/2,IF($C50=5,0,"")))))</f>
        <v/>
      </c>
      <c r="L50" s="169" t="str">
        <f>+IF($C50=1,'Input - Annual P&amp;L'!$H66*L$28,IF($C50=2,'Input - Annual P&amp;L'!$M65/12,IF($C50=3,0,IF($C50=4,0,IF($C50=5,0,"")))))</f>
        <v/>
      </c>
      <c r="M50" s="167" t="str">
        <f>+IF($C50=1,'Input - Annual P&amp;L'!$H66*M$28,IF($C50=2,'Input - Annual P&amp;L'!$M65/12,IF($C50=3,0,IF($C50=4,0,IF($C50=5,0,"")))))</f>
        <v/>
      </c>
      <c r="N50" s="168" t="str">
        <f>+IF($C50=1,'Input - Annual P&amp;L'!$H66*N$28,IF($C50=2,'Input - Annual P&amp;L'!$M65/12,IF($C50=3,'Input - Annual P&amp;L'!$M65/4,IF($C50=4,0,IF($C50=5,0,"")))))</f>
        <v/>
      </c>
      <c r="O50" s="169" t="str">
        <f>+IF($C50=1,'Input - Annual P&amp;L'!$H66*O$28,IF($C50=2,'Input - Annual P&amp;L'!$M65/12,IF($C50=3,0,IF($C50=4,0,IF($C50=5,0,"")))))</f>
        <v/>
      </c>
      <c r="P50" s="167" t="str">
        <f>+IF($C50=1,'Input - Annual P&amp;L'!$H66*P$28,IF($C50=2,'Input - Annual P&amp;L'!$M65/12,IF($C50=3,0,IF($C50=4,0,IF($C50=5,0,"")))))</f>
        <v/>
      </c>
      <c r="Q50" s="168" t="str">
        <f>+IF($C50=1,'Input - Annual P&amp;L'!$H66*Q$28,IF($C50=2,'Input - Annual P&amp;L'!$M65/12,IF($C50=3,'Input - Annual P&amp;L'!$M65/4,IF($C50=4,'Input - Annual P&amp;L'!$M65/2,IF($C50=5,'Input - Annual P&amp;L'!$M65,"")))))</f>
        <v/>
      </c>
      <c r="R50" s="169">
        <f t="shared" si="6"/>
        <v>0</v>
      </c>
      <c r="S50" s="169">
        <f>+'Input - Annual P&amp;L'!M65</f>
        <v>0</v>
      </c>
      <c r="T50" s="165">
        <f t="shared" si="4"/>
        <v>0</v>
      </c>
      <c r="U50" s="131">
        <f t="shared" si="5"/>
        <v>0</v>
      </c>
      <c r="V50" s="130"/>
      <c r="W50" s="23"/>
    </row>
    <row r="51" spans="2:23">
      <c r="B51" s="117"/>
      <c r="C51" s="128">
        <f t="shared" si="2"/>
        <v>0</v>
      </c>
      <c r="D51" s="128">
        <f t="shared" si="3"/>
        <v>0</v>
      </c>
      <c r="E51" s="166" t="str">
        <f>+IF('Input - Annual P&amp;L'!F67="","",'Input - Annual P&amp;L'!F67)</f>
        <v/>
      </c>
      <c r="F51" s="167" t="str">
        <f>+IF($C51=1,'Input - Annual P&amp;L'!$H68*F$28,IF($C51=2,'Input - Annual P&amp;L'!$M67/12,IF($C51=3,0,IF($C51=4,0,IF($C51=5,0,"")))))</f>
        <v/>
      </c>
      <c r="G51" s="167" t="str">
        <f>+IF($C51=1,'Input - Annual P&amp;L'!$H68*G$28,IF($C51=2,'Input - Annual P&amp;L'!$M67/12,IF($C51=3,0,IF($C51=4,0,IF($C51=5,0,"")))))</f>
        <v/>
      </c>
      <c r="H51" s="168" t="str">
        <f>+IF($C51=1,'Input - Annual P&amp;L'!$H68*H$28,IF($C51=2,'Input - Annual P&amp;L'!$M67/12,IF($C51=3,'Input - Annual P&amp;L'!$M67/4,IF($C51=4,0,IF($C51=5,0,"")))))</f>
        <v/>
      </c>
      <c r="I51" s="169" t="str">
        <f>+IF($C51=1,'Input - Annual P&amp;L'!$H68*I$28,IF($C51=2,'Input - Annual P&amp;L'!$M67/12,IF($C51=3,0,IF($C51=4,0,IF($C51=5,0,"")))))</f>
        <v/>
      </c>
      <c r="J51" s="167" t="str">
        <f>+IF($C51=1,'Input - Annual P&amp;L'!$H68*J$28,IF($C51=2,'Input - Annual P&amp;L'!$M67/12,IF($C51=3,0,IF($C51=4,0,IF($C51=5,0,"")))))</f>
        <v/>
      </c>
      <c r="K51" s="168" t="str">
        <f>+IF($C51=1,'Input - Annual P&amp;L'!$H68*K$28,IF($C51=2,'Input - Annual P&amp;L'!$M67/12,IF($C51=3,'Input - Annual P&amp;L'!$M67/4,IF($C51=4,'Input - Annual P&amp;L'!$M67/2,IF($C51=5,0,"")))))</f>
        <v/>
      </c>
      <c r="L51" s="169" t="str">
        <f>+IF($C51=1,'Input - Annual P&amp;L'!$H68*L$28,IF($C51=2,'Input - Annual P&amp;L'!$M67/12,IF($C51=3,0,IF($C51=4,0,IF($C51=5,0,"")))))</f>
        <v/>
      </c>
      <c r="M51" s="167" t="str">
        <f>+IF($C51=1,'Input - Annual P&amp;L'!$H68*M$28,IF($C51=2,'Input - Annual P&amp;L'!$M67/12,IF($C51=3,0,IF($C51=4,0,IF($C51=5,0,"")))))</f>
        <v/>
      </c>
      <c r="N51" s="168" t="str">
        <f>+IF($C51=1,'Input - Annual P&amp;L'!$H68*N$28,IF($C51=2,'Input - Annual P&amp;L'!$M67/12,IF($C51=3,'Input - Annual P&amp;L'!$M67/4,IF($C51=4,0,IF($C51=5,0,"")))))</f>
        <v/>
      </c>
      <c r="O51" s="169" t="str">
        <f>+IF($C51=1,'Input - Annual P&amp;L'!$H68*O$28,IF($C51=2,'Input - Annual P&amp;L'!$M67/12,IF($C51=3,0,IF($C51=4,0,IF($C51=5,0,"")))))</f>
        <v/>
      </c>
      <c r="P51" s="167" t="str">
        <f>+IF($C51=1,'Input - Annual P&amp;L'!$H68*P$28,IF($C51=2,'Input - Annual P&amp;L'!$M67/12,IF($C51=3,0,IF($C51=4,0,IF($C51=5,0,"")))))</f>
        <v/>
      </c>
      <c r="Q51" s="168" t="str">
        <f>+IF($C51=1,'Input - Annual P&amp;L'!$H68*Q$28,IF($C51=2,'Input - Annual P&amp;L'!$M67/12,IF($C51=3,'Input - Annual P&amp;L'!$M67/4,IF($C51=4,'Input - Annual P&amp;L'!$M67/2,IF($C51=5,'Input - Annual P&amp;L'!$M67,"")))))</f>
        <v/>
      </c>
      <c r="R51" s="169">
        <f t="shared" si="6"/>
        <v>0</v>
      </c>
      <c r="S51" s="169">
        <f>+'Input - Annual P&amp;L'!M67</f>
        <v>0</v>
      </c>
      <c r="T51" s="165">
        <f t="shared" si="4"/>
        <v>0</v>
      </c>
      <c r="U51" s="131">
        <f t="shared" si="5"/>
        <v>0</v>
      </c>
      <c r="V51" s="130"/>
      <c r="W51" s="23"/>
    </row>
    <row r="52" spans="2:23">
      <c r="B52" s="117"/>
      <c r="C52" s="128">
        <f t="shared" si="2"/>
        <v>0</v>
      </c>
      <c r="D52" s="128">
        <f t="shared" si="3"/>
        <v>0</v>
      </c>
      <c r="E52" s="166" t="str">
        <f>+IF('Input - Annual P&amp;L'!F69="","",'Input - Annual P&amp;L'!F69)</f>
        <v/>
      </c>
      <c r="F52" s="167" t="str">
        <f>+IF($C52=1,'Input - Annual P&amp;L'!$H70*F$28,IF($C52=2,'Input - Annual P&amp;L'!$M69/12,IF($C52=3,0,IF($C52=4,0,IF($C52=5,0,"")))))</f>
        <v/>
      </c>
      <c r="G52" s="167" t="str">
        <f>+IF($C52=1,'Input - Annual P&amp;L'!$H70*G$28,IF($C52=2,'Input - Annual P&amp;L'!$M69/12,IF($C52=3,0,IF($C52=4,0,IF($C52=5,0,"")))))</f>
        <v/>
      </c>
      <c r="H52" s="168" t="str">
        <f>+IF($C52=1,'Input - Annual P&amp;L'!$H70*H$28,IF($C52=2,'Input - Annual P&amp;L'!$M69/12,IF($C52=3,'Input - Annual P&amp;L'!$M69/4,IF($C52=4,0,IF($C52=5,0,"")))))</f>
        <v/>
      </c>
      <c r="I52" s="169" t="str">
        <f>+IF($C52=1,'Input - Annual P&amp;L'!$H70*I$28,IF($C52=2,'Input - Annual P&amp;L'!$M69/12,IF($C52=3,0,IF($C52=4,0,IF($C52=5,0,"")))))</f>
        <v/>
      </c>
      <c r="J52" s="167" t="str">
        <f>+IF($C52=1,'Input - Annual P&amp;L'!$H70*J$28,IF($C52=2,'Input - Annual P&amp;L'!$M69/12,IF($C52=3,0,IF($C52=4,0,IF($C52=5,0,"")))))</f>
        <v/>
      </c>
      <c r="K52" s="168" t="str">
        <f>+IF($C52=1,'Input - Annual P&amp;L'!$H70*K$28,IF($C52=2,'Input - Annual P&amp;L'!$M69/12,IF($C52=3,'Input - Annual P&amp;L'!$M69/4,IF($C52=4,'Input - Annual P&amp;L'!$M69/2,IF($C52=5,0,"")))))</f>
        <v/>
      </c>
      <c r="L52" s="169" t="str">
        <f>+IF($C52=1,'Input - Annual P&amp;L'!$H70*L$28,IF($C52=2,'Input - Annual P&amp;L'!$M69/12,IF($C52=3,0,IF($C52=4,0,IF($C52=5,0,"")))))</f>
        <v/>
      </c>
      <c r="M52" s="167" t="str">
        <f>+IF($C52=1,'Input - Annual P&amp;L'!$H70*M$28,IF($C52=2,'Input - Annual P&amp;L'!$M69/12,IF($C52=3,0,IF($C52=4,0,IF($C52=5,0,"")))))</f>
        <v/>
      </c>
      <c r="N52" s="168" t="str">
        <f>+IF($C52=1,'Input - Annual P&amp;L'!$H70*N$28,IF($C52=2,'Input - Annual P&amp;L'!$M69/12,IF($C52=3,'Input - Annual P&amp;L'!$M69/4,IF($C52=4,0,IF($C52=5,0,"")))))</f>
        <v/>
      </c>
      <c r="O52" s="169" t="str">
        <f>+IF($C52=1,'Input - Annual P&amp;L'!$H70*O$28,IF($C52=2,'Input - Annual P&amp;L'!$M69/12,IF($C52=3,0,IF($C52=4,0,IF($C52=5,0,"")))))</f>
        <v/>
      </c>
      <c r="P52" s="167" t="str">
        <f>+IF($C52=1,'Input - Annual P&amp;L'!$H70*P$28,IF($C52=2,'Input - Annual P&amp;L'!$M69/12,IF($C52=3,0,IF($C52=4,0,IF($C52=5,0,"")))))</f>
        <v/>
      </c>
      <c r="Q52" s="168" t="str">
        <f>+IF($C52=1,'Input - Annual P&amp;L'!$H70*Q$28,IF($C52=2,'Input - Annual P&amp;L'!$M69/12,IF($C52=3,'Input - Annual P&amp;L'!$M69/4,IF($C52=4,'Input - Annual P&amp;L'!$M69/2,IF($C52=5,'Input - Annual P&amp;L'!$M69,"")))))</f>
        <v/>
      </c>
      <c r="R52" s="169">
        <f t="shared" si="6"/>
        <v>0</v>
      </c>
      <c r="S52" s="169">
        <f>+'Input - Annual P&amp;L'!M69</f>
        <v>0</v>
      </c>
      <c r="T52" s="165">
        <f t="shared" si="4"/>
        <v>0</v>
      </c>
      <c r="U52" s="131">
        <f t="shared" si="5"/>
        <v>0</v>
      </c>
      <c r="V52" s="130"/>
      <c r="W52" s="23"/>
    </row>
    <row r="53" spans="2:23">
      <c r="B53" s="117"/>
      <c r="C53" s="128">
        <f t="shared" si="2"/>
        <v>0</v>
      </c>
      <c r="D53" s="128">
        <f t="shared" si="3"/>
        <v>0</v>
      </c>
      <c r="E53" s="166" t="str">
        <f>+IF('Input - Annual P&amp;L'!F71="","",'Input - Annual P&amp;L'!F71)</f>
        <v/>
      </c>
      <c r="F53" s="167" t="str">
        <f>+IF($C53=1,'Input - Annual P&amp;L'!$H72*F$28,IF($C53=2,'Input - Annual P&amp;L'!$M71/12,IF($C53=3,0,IF($C53=4,0,IF($C53=5,0,"")))))</f>
        <v/>
      </c>
      <c r="G53" s="167" t="str">
        <f>+IF($C53=1,'Input - Annual P&amp;L'!$H72*G$28,IF($C53=2,'Input - Annual P&amp;L'!$M71/12,IF($C53=3,0,IF($C53=4,0,IF($C53=5,0,"")))))</f>
        <v/>
      </c>
      <c r="H53" s="168" t="str">
        <f>+IF($C53=1,'Input - Annual P&amp;L'!$H72*H$28,IF($C53=2,'Input - Annual P&amp;L'!$M71/12,IF($C53=3,'Input - Annual P&amp;L'!$M71/4,IF($C53=4,0,IF($C53=5,0,"")))))</f>
        <v/>
      </c>
      <c r="I53" s="169" t="str">
        <f>+IF($C53=1,'Input - Annual P&amp;L'!$H72*I$28,IF($C53=2,'Input - Annual P&amp;L'!$M71/12,IF($C53=3,0,IF($C53=4,0,IF($C53=5,0,"")))))</f>
        <v/>
      </c>
      <c r="J53" s="167" t="str">
        <f>+IF($C53=1,'Input - Annual P&amp;L'!$H72*J$28,IF($C53=2,'Input - Annual P&amp;L'!$M71/12,IF($C53=3,0,IF($C53=4,0,IF($C53=5,0,"")))))</f>
        <v/>
      </c>
      <c r="K53" s="168" t="str">
        <f>+IF($C53=1,'Input - Annual P&amp;L'!$H72*K$28,IF($C53=2,'Input - Annual P&amp;L'!$M71/12,IF($C53=3,'Input - Annual P&amp;L'!$M71/4,IF($C53=4,'Input - Annual P&amp;L'!$M71/2,IF($C53=5,0,"")))))</f>
        <v/>
      </c>
      <c r="L53" s="169" t="str">
        <f>+IF($C53=1,'Input - Annual P&amp;L'!$H72*L$28,IF($C53=2,'Input - Annual P&amp;L'!$M71/12,IF($C53=3,0,IF($C53=4,0,IF($C53=5,0,"")))))</f>
        <v/>
      </c>
      <c r="M53" s="167" t="str">
        <f>+IF($C53=1,'Input - Annual P&amp;L'!$H72*M$28,IF($C53=2,'Input - Annual P&amp;L'!$M71/12,IF($C53=3,0,IF($C53=4,0,IF($C53=5,0,"")))))</f>
        <v/>
      </c>
      <c r="N53" s="168" t="str">
        <f>+IF($C53=1,'Input - Annual P&amp;L'!$H72*N$28,IF($C53=2,'Input - Annual P&amp;L'!$M71/12,IF($C53=3,'Input - Annual P&amp;L'!$M71/4,IF($C53=4,0,IF($C53=5,0,"")))))</f>
        <v/>
      </c>
      <c r="O53" s="169" t="str">
        <f>+IF($C53=1,'Input - Annual P&amp;L'!$H72*O$28,IF($C53=2,'Input - Annual P&amp;L'!$M71/12,IF($C53=3,0,IF($C53=4,0,IF($C53=5,0,"")))))</f>
        <v/>
      </c>
      <c r="P53" s="167" t="str">
        <f>+IF($C53=1,'Input - Annual P&amp;L'!$H72*P$28,IF($C53=2,'Input - Annual P&amp;L'!$M71/12,IF($C53=3,0,IF($C53=4,0,IF($C53=5,0,"")))))</f>
        <v/>
      </c>
      <c r="Q53" s="168" t="str">
        <f>+IF($C53=1,'Input - Annual P&amp;L'!$H72*Q$28,IF($C53=2,'Input - Annual P&amp;L'!$M71/12,IF($C53=3,'Input - Annual P&amp;L'!$M71/4,IF($C53=4,'Input - Annual P&amp;L'!$M71/2,IF($C53=5,'Input - Annual P&amp;L'!$M71,"")))))</f>
        <v/>
      </c>
      <c r="R53" s="169">
        <f t="shared" si="6"/>
        <v>0</v>
      </c>
      <c r="S53" s="169">
        <f>+'Input - Annual P&amp;L'!M71</f>
        <v>0</v>
      </c>
      <c r="T53" s="165">
        <f t="shared" si="4"/>
        <v>0</v>
      </c>
      <c r="U53" s="131">
        <f t="shared" si="5"/>
        <v>0</v>
      </c>
      <c r="V53" s="130"/>
      <c r="W53" s="23"/>
    </row>
    <row r="54" spans="2:23">
      <c r="B54" s="117"/>
      <c r="C54" s="128">
        <f t="shared" si="2"/>
        <v>0</v>
      </c>
      <c r="D54" s="128">
        <f t="shared" si="3"/>
        <v>0</v>
      </c>
      <c r="E54" s="166" t="str">
        <f>+IF('Input - Annual P&amp;L'!F73="","",'Input - Annual P&amp;L'!F73)</f>
        <v/>
      </c>
      <c r="F54" s="167" t="str">
        <f>+IF($C54=1,'Input - Annual P&amp;L'!$H74*F$28,IF($C54=2,'Input - Annual P&amp;L'!$M73/12,IF($C54=3,0,IF($C54=4,0,IF($C54=5,0,"")))))</f>
        <v/>
      </c>
      <c r="G54" s="167" t="str">
        <f>+IF($C54=1,'Input - Annual P&amp;L'!$H74*G$28,IF($C54=2,'Input - Annual P&amp;L'!$M73/12,IF($C54=3,0,IF($C54=4,0,IF($C54=5,0,"")))))</f>
        <v/>
      </c>
      <c r="H54" s="168" t="str">
        <f>+IF($C54=1,'Input - Annual P&amp;L'!$H74*H$28,IF($C54=2,'Input - Annual P&amp;L'!$M73/12,IF($C54=3,'Input - Annual P&amp;L'!$M73/4,IF($C54=4,0,IF($C54=5,0,"")))))</f>
        <v/>
      </c>
      <c r="I54" s="169" t="str">
        <f>+IF($C54=1,'Input - Annual P&amp;L'!$H74*I$28,IF($C54=2,'Input - Annual P&amp;L'!$M73/12,IF($C54=3,0,IF($C54=4,0,IF($C54=5,0,"")))))</f>
        <v/>
      </c>
      <c r="J54" s="167" t="str">
        <f>+IF($C54=1,'Input - Annual P&amp;L'!$H74*J$28,IF($C54=2,'Input - Annual P&amp;L'!$M73/12,IF($C54=3,0,IF($C54=4,0,IF($C54=5,0,"")))))</f>
        <v/>
      </c>
      <c r="K54" s="168" t="str">
        <f>+IF($C54=1,'Input - Annual P&amp;L'!$H74*K$28,IF($C54=2,'Input - Annual P&amp;L'!$M73/12,IF($C54=3,'Input - Annual P&amp;L'!$M73/4,IF($C54=4,'Input - Annual P&amp;L'!$M73/2,IF($C54=5,0,"")))))</f>
        <v/>
      </c>
      <c r="L54" s="169" t="str">
        <f>+IF($C54=1,'Input - Annual P&amp;L'!$H74*L$28,IF($C54=2,'Input - Annual P&amp;L'!$M73/12,IF($C54=3,0,IF($C54=4,0,IF($C54=5,0,"")))))</f>
        <v/>
      </c>
      <c r="M54" s="167" t="str">
        <f>+IF($C54=1,'Input - Annual P&amp;L'!$H74*M$28,IF($C54=2,'Input - Annual P&amp;L'!$M73/12,IF($C54=3,0,IF($C54=4,0,IF($C54=5,0,"")))))</f>
        <v/>
      </c>
      <c r="N54" s="168" t="str">
        <f>+IF($C54=1,'Input - Annual P&amp;L'!$H74*N$28,IF($C54=2,'Input - Annual P&amp;L'!$M73/12,IF($C54=3,'Input - Annual P&amp;L'!$M73/4,IF($C54=4,0,IF($C54=5,0,"")))))</f>
        <v/>
      </c>
      <c r="O54" s="169" t="str">
        <f>+IF($C54=1,'Input - Annual P&amp;L'!$H74*O$28,IF($C54=2,'Input - Annual P&amp;L'!$M73/12,IF($C54=3,0,IF($C54=4,0,IF($C54=5,0,"")))))</f>
        <v/>
      </c>
      <c r="P54" s="167" t="str">
        <f>+IF($C54=1,'Input - Annual P&amp;L'!$H74*P$28,IF($C54=2,'Input - Annual P&amp;L'!$M73/12,IF($C54=3,0,IF($C54=4,0,IF($C54=5,0,"")))))</f>
        <v/>
      </c>
      <c r="Q54" s="168" t="str">
        <f>+IF($C54=1,'Input - Annual P&amp;L'!$H74*Q$28,IF($C54=2,'Input - Annual P&amp;L'!$M73/12,IF($C54=3,'Input - Annual P&amp;L'!$M73/4,IF($C54=4,'Input - Annual P&amp;L'!$M73/2,IF($C54=5,'Input - Annual P&amp;L'!$M73,"")))))</f>
        <v/>
      </c>
      <c r="R54" s="169">
        <f t="shared" si="6"/>
        <v>0</v>
      </c>
      <c r="S54" s="169">
        <f>+'Input - Annual P&amp;L'!M73</f>
        <v>0</v>
      </c>
      <c r="T54" s="165">
        <f t="shared" si="4"/>
        <v>0</v>
      </c>
      <c r="U54" s="131">
        <f t="shared" si="5"/>
        <v>0</v>
      </c>
      <c r="V54" s="130"/>
      <c r="W54" s="23"/>
    </row>
    <row r="55" spans="2:23">
      <c r="B55" s="117"/>
      <c r="C55" s="128">
        <f t="shared" si="2"/>
        <v>0</v>
      </c>
      <c r="D55" s="128">
        <f t="shared" si="3"/>
        <v>0</v>
      </c>
      <c r="E55" s="166" t="str">
        <f>+IF('Input - Annual P&amp;L'!F75="","",'Input - Annual P&amp;L'!F75)</f>
        <v/>
      </c>
      <c r="F55" s="167" t="str">
        <f>+IF($C55=1,'Input - Annual P&amp;L'!$H76*F$28,IF($C55=2,'Input - Annual P&amp;L'!$M75/12,IF($C55=3,0,IF($C55=4,0,IF($C55=5,0,"")))))</f>
        <v/>
      </c>
      <c r="G55" s="167" t="str">
        <f>+IF($C55=1,'Input - Annual P&amp;L'!$H76*G$28,IF($C55=2,'Input - Annual P&amp;L'!$M75/12,IF($C55=3,0,IF($C55=4,0,IF($C55=5,0,"")))))</f>
        <v/>
      </c>
      <c r="H55" s="168" t="str">
        <f>+IF($C55=1,'Input - Annual P&amp;L'!$H76*H$28,IF($C55=2,'Input - Annual P&amp;L'!$M75/12,IF($C55=3,'Input - Annual P&amp;L'!$M75/4,IF($C55=4,0,IF($C55=5,0,"")))))</f>
        <v/>
      </c>
      <c r="I55" s="169" t="str">
        <f>+IF($C55=1,'Input - Annual P&amp;L'!$H76*I$28,IF($C55=2,'Input - Annual P&amp;L'!$M75/12,IF($C55=3,0,IF($C55=4,0,IF($C55=5,0,"")))))</f>
        <v/>
      </c>
      <c r="J55" s="167" t="str">
        <f>+IF($C55=1,'Input - Annual P&amp;L'!$H76*J$28,IF($C55=2,'Input - Annual P&amp;L'!$M75/12,IF($C55=3,0,IF($C55=4,0,IF($C55=5,0,"")))))</f>
        <v/>
      </c>
      <c r="K55" s="168" t="str">
        <f>+IF($C55=1,'Input - Annual P&amp;L'!$H76*K$28,IF($C55=2,'Input - Annual P&amp;L'!$M75/12,IF($C55=3,'Input - Annual P&amp;L'!$M75/4,IF($C55=4,'Input - Annual P&amp;L'!$M75/2,IF($C55=5,0,"")))))</f>
        <v/>
      </c>
      <c r="L55" s="169" t="str">
        <f>+IF($C55=1,'Input - Annual P&amp;L'!$H76*L$28,IF($C55=2,'Input - Annual P&amp;L'!$M75/12,IF($C55=3,0,IF($C55=4,0,IF($C55=5,0,"")))))</f>
        <v/>
      </c>
      <c r="M55" s="167" t="str">
        <f>+IF($C55=1,'Input - Annual P&amp;L'!$H76*M$28,IF($C55=2,'Input - Annual P&amp;L'!$M75/12,IF($C55=3,0,IF($C55=4,0,IF($C55=5,0,"")))))</f>
        <v/>
      </c>
      <c r="N55" s="168" t="str">
        <f>+IF($C55=1,'Input - Annual P&amp;L'!$H76*N$28,IF($C55=2,'Input - Annual P&amp;L'!$M75/12,IF($C55=3,'Input - Annual P&amp;L'!$M75/4,IF($C55=4,0,IF($C55=5,0,"")))))</f>
        <v/>
      </c>
      <c r="O55" s="169" t="str">
        <f>+IF($C55=1,'Input - Annual P&amp;L'!$H76*O$28,IF($C55=2,'Input - Annual P&amp;L'!$M75/12,IF($C55=3,0,IF($C55=4,0,IF($C55=5,0,"")))))</f>
        <v/>
      </c>
      <c r="P55" s="167" t="str">
        <f>+IF($C55=1,'Input - Annual P&amp;L'!$H76*P$28,IF($C55=2,'Input - Annual P&amp;L'!$M75/12,IF($C55=3,0,IF($C55=4,0,IF($C55=5,0,"")))))</f>
        <v/>
      </c>
      <c r="Q55" s="168" t="str">
        <f>+IF($C55=1,'Input - Annual P&amp;L'!$H76*Q$28,IF($C55=2,'Input - Annual P&amp;L'!$M75/12,IF($C55=3,'Input - Annual P&amp;L'!$M75/4,IF($C55=4,'Input - Annual P&amp;L'!$M75/2,IF($C55=5,'Input - Annual P&amp;L'!$M75,"")))))</f>
        <v/>
      </c>
      <c r="R55" s="169">
        <f t="shared" si="6"/>
        <v>0</v>
      </c>
      <c r="S55" s="169">
        <f>+'Input - Annual P&amp;L'!M75</f>
        <v>0</v>
      </c>
      <c r="T55" s="165">
        <f t="shared" si="4"/>
        <v>0</v>
      </c>
      <c r="U55" s="131">
        <f t="shared" si="5"/>
        <v>0</v>
      </c>
      <c r="V55" s="130"/>
      <c r="W55" s="23"/>
    </row>
    <row r="56" spans="2:23">
      <c r="B56" s="117"/>
      <c r="C56" s="128">
        <f t="shared" si="2"/>
        <v>0</v>
      </c>
      <c r="D56" s="128">
        <f t="shared" si="3"/>
        <v>0</v>
      </c>
      <c r="E56" s="166" t="str">
        <f>+IF('Input - Annual P&amp;L'!F77="","",'Input - Annual P&amp;L'!F77)</f>
        <v/>
      </c>
      <c r="F56" s="167" t="str">
        <f>+IF($C56=1,'Input - Annual P&amp;L'!$H78*F$28,IF($C56=2,'Input - Annual P&amp;L'!$M77/12,IF($C56=3,0,IF($C56=4,0,IF($C56=5,0,"")))))</f>
        <v/>
      </c>
      <c r="G56" s="167" t="str">
        <f>+IF($C56=1,'Input - Annual P&amp;L'!$H78*G$28,IF($C56=2,'Input - Annual P&amp;L'!$M77/12,IF($C56=3,0,IF($C56=4,0,IF($C56=5,0,"")))))</f>
        <v/>
      </c>
      <c r="H56" s="168" t="str">
        <f>+IF($C56=1,'Input - Annual P&amp;L'!$H78*H$28,IF($C56=2,'Input - Annual P&amp;L'!$M77/12,IF($C56=3,'Input - Annual P&amp;L'!$M77/4,IF($C56=4,0,IF($C56=5,0,"")))))</f>
        <v/>
      </c>
      <c r="I56" s="169" t="str">
        <f>+IF($C56=1,'Input - Annual P&amp;L'!$H78*I$28,IF($C56=2,'Input - Annual P&amp;L'!$M77/12,IF($C56=3,0,IF($C56=4,0,IF($C56=5,0,"")))))</f>
        <v/>
      </c>
      <c r="J56" s="167" t="str">
        <f>+IF($C56=1,'Input - Annual P&amp;L'!$H78*J$28,IF($C56=2,'Input - Annual P&amp;L'!$M77/12,IF($C56=3,0,IF($C56=4,0,IF($C56=5,0,"")))))</f>
        <v/>
      </c>
      <c r="K56" s="168" t="str">
        <f>+IF($C56=1,'Input - Annual P&amp;L'!$H78*K$28,IF($C56=2,'Input - Annual P&amp;L'!$M77/12,IF($C56=3,'Input - Annual P&amp;L'!$M77/4,IF($C56=4,'Input - Annual P&amp;L'!$M77/2,IF($C56=5,0,"")))))</f>
        <v/>
      </c>
      <c r="L56" s="169" t="str">
        <f>+IF($C56=1,'Input - Annual P&amp;L'!$H78*L$28,IF($C56=2,'Input - Annual P&amp;L'!$M77/12,IF($C56=3,0,IF($C56=4,0,IF($C56=5,0,"")))))</f>
        <v/>
      </c>
      <c r="M56" s="167" t="str">
        <f>+IF($C56=1,'Input - Annual P&amp;L'!$H78*M$28,IF($C56=2,'Input - Annual P&amp;L'!$M77/12,IF($C56=3,0,IF($C56=4,0,IF($C56=5,0,"")))))</f>
        <v/>
      </c>
      <c r="N56" s="168" t="str">
        <f>+IF($C56=1,'Input - Annual P&amp;L'!$H78*N$28,IF($C56=2,'Input - Annual P&amp;L'!$M77/12,IF($C56=3,'Input - Annual P&amp;L'!$M77/4,IF($C56=4,0,IF($C56=5,0,"")))))</f>
        <v/>
      </c>
      <c r="O56" s="169" t="str">
        <f>+IF($C56=1,'Input - Annual P&amp;L'!$H78*O$28,IF($C56=2,'Input - Annual P&amp;L'!$M77/12,IF($C56=3,0,IF($C56=4,0,IF($C56=5,0,"")))))</f>
        <v/>
      </c>
      <c r="P56" s="167" t="str">
        <f>+IF($C56=1,'Input - Annual P&amp;L'!$H78*P$28,IF($C56=2,'Input - Annual P&amp;L'!$M77/12,IF($C56=3,0,IF($C56=4,0,IF($C56=5,0,"")))))</f>
        <v/>
      </c>
      <c r="Q56" s="168" t="str">
        <f>+IF($C56=1,'Input - Annual P&amp;L'!$H78*Q$28,IF($C56=2,'Input - Annual P&amp;L'!$M77/12,IF($C56=3,'Input - Annual P&amp;L'!$M77/4,IF($C56=4,'Input - Annual P&amp;L'!$M77/2,IF($C56=5,'Input - Annual P&amp;L'!$M77,"")))))</f>
        <v/>
      </c>
      <c r="R56" s="169">
        <f t="shared" si="6"/>
        <v>0</v>
      </c>
      <c r="S56" s="169">
        <f>+'Input - Annual P&amp;L'!M77</f>
        <v>0</v>
      </c>
      <c r="T56" s="165">
        <f t="shared" si="4"/>
        <v>0</v>
      </c>
      <c r="U56" s="131">
        <f t="shared" si="5"/>
        <v>0</v>
      </c>
      <c r="V56" s="130"/>
      <c r="W56" s="23"/>
    </row>
    <row r="57" spans="2:23">
      <c r="B57" s="117"/>
      <c r="C57" s="128">
        <f t="shared" si="2"/>
        <v>0</v>
      </c>
      <c r="D57" s="128">
        <f t="shared" si="3"/>
        <v>0</v>
      </c>
      <c r="E57" s="166" t="str">
        <f>+IF('Input - Annual P&amp;L'!F79="","",'Input - Annual P&amp;L'!F79)</f>
        <v/>
      </c>
      <c r="F57" s="167" t="str">
        <f>+IF($C57=1,'Input - Annual P&amp;L'!$H80*F$28,IF($C57=2,'Input - Annual P&amp;L'!$M79/12,IF($C57=3,0,IF($C57=4,0,IF($C57=5,0,"")))))</f>
        <v/>
      </c>
      <c r="G57" s="167" t="str">
        <f>+IF($C57=1,'Input - Annual P&amp;L'!$H80*G$28,IF($C57=2,'Input - Annual P&amp;L'!$M79/12,IF($C57=3,0,IF($C57=4,0,IF($C57=5,0,"")))))</f>
        <v/>
      </c>
      <c r="H57" s="168" t="str">
        <f>+IF($C57=1,'Input - Annual P&amp;L'!$H80*H$28,IF($C57=2,'Input - Annual P&amp;L'!$M79/12,IF($C57=3,'Input - Annual P&amp;L'!$M79/4,IF($C57=4,0,IF($C57=5,0,"")))))</f>
        <v/>
      </c>
      <c r="I57" s="169" t="str">
        <f>+IF($C57=1,'Input - Annual P&amp;L'!$H80*I$28,IF($C57=2,'Input - Annual P&amp;L'!$M79/12,IF($C57=3,0,IF($C57=4,0,IF($C57=5,0,"")))))</f>
        <v/>
      </c>
      <c r="J57" s="167" t="str">
        <f>+IF($C57=1,'Input - Annual P&amp;L'!$H80*J$28,IF($C57=2,'Input - Annual P&amp;L'!$M79/12,IF($C57=3,0,IF($C57=4,0,IF($C57=5,0,"")))))</f>
        <v/>
      </c>
      <c r="K57" s="168" t="str">
        <f>+IF($C57=1,'Input - Annual P&amp;L'!$H80*K$28,IF($C57=2,'Input - Annual P&amp;L'!$M79/12,IF($C57=3,'Input - Annual P&amp;L'!$M79/4,IF($C57=4,'Input - Annual P&amp;L'!$M79/2,IF($C57=5,0,"")))))</f>
        <v/>
      </c>
      <c r="L57" s="169" t="str">
        <f>+IF($C57=1,'Input - Annual P&amp;L'!$H80*L$28,IF($C57=2,'Input - Annual P&amp;L'!$M79/12,IF($C57=3,0,IF($C57=4,0,IF($C57=5,0,"")))))</f>
        <v/>
      </c>
      <c r="M57" s="167" t="str">
        <f>+IF($C57=1,'Input - Annual P&amp;L'!$H80*M$28,IF($C57=2,'Input - Annual P&amp;L'!$M79/12,IF($C57=3,0,IF($C57=4,0,IF($C57=5,0,"")))))</f>
        <v/>
      </c>
      <c r="N57" s="168" t="str">
        <f>+IF($C57=1,'Input - Annual P&amp;L'!$H80*N$28,IF($C57=2,'Input - Annual P&amp;L'!$M79/12,IF($C57=3,'Input - Annual P&amp;L'!$M79/4,IF($C57=4,0,IF($C57=5,0,"")))))</f>
        <v/>
      </c>
      <c r="O57" s="169" t="str">
        <f>+IF($C57=1,'Input - Annual P&amp;L'!$H80*O$28,IF($C57=2,'Input - Annual P&amp;L'!$M79/12,IF($C57=3,0,IF($C57=4,0,IF($C57=5,0,"")))))</f>
        <v/>
      </c>
      <c r="P57" s="167" t="str">
        <f>+IF($C57=1,'Input - Annual P&amp;L'!$H80*P$28,IF($C57=2,'Input - Annual P&amp;L'!$M79/12,IF($C57=3,0,IF($C57=4,0,IF($C57=5,0,"")))))</f>
        <v/>
      </c>
      <c r="Q57" s="168" t="str">
        <f>+IF($C57=1,'Input - Annual P&amp;L'!$H80*Q$28,IF($C57=2,'Input - Annual P&amp;L'!$M79/12,IF($C57=3,'Input - Annual P&amp;L'!$M79/4,IF($C57=4,'Input - Annual P&amp;L'!$M79/2,IF($C57=5,'Input - Annual P&amp;L'!$M79,"")))))</f>
        <v/>
      </c>
      <c r="R57" s="169">
        <f t="shared" si="6"/>
        <v>0</v>
      </c>
      <c r="S57" s="169">
        <f>+'Input - Annual P&amp;L'!M79</f>
        <v>0</v>
      </c>
      <c r="T57" s="165">
        <f t="shared" si="4"/>
        <v>0</v>
      </c>
      <c r="U57" s="131">
        <f t="shared" si="5"/>
        <v>0</v>
      </c>
      <c r="V57" s="130"/>
      <c r="W57" s="23"/>
    </row>
    <row r="58" spans="2:23">
      <c r="B58" s="117"/>
      <c r="C58" s="128">
        <f t="shared" si="2"/>
        <v>0</v>
      </c>
      <c r="D58" s="128">
        <f t="shared" si="3"/>
        <v>0</v>
      </c>
      <c r="E58" s="166" t="str">
        <f>+IF('Input - Annual P&amp;L'!F81="","",'Input - Annual P&amp;L'!F81)</f>
        <v/>
      </c>
      <c r="F58" s="167" t="str">
        <f>+IF($C58=1,'Input - Annual P&amp;L'!$H82*F$28,IF($C58=2,'Input - Annual P&amp;L'!$M81/12,IF($C58=3,0,IF($C58=4,0,IF($C58=5,0,"")))))</f>
        <v/>
      </c>
      <c r="G58" s="167" t="str">
        <f>+IF($C58=1,'Input - Annual P&amp;L'!$H82*G$28,IF($C58=2,'Input - Annual P&amp;L'!$M81/12,IF($C58=3,0,IF($C58=4,0,IF($C58=5,0,"")))))</f>
        <v/>
      </c>
      <c r="H58" s="168" t="str">
        <f>+IF($C58=1,'Input - Annual P&amp;L'!$H82*H$28,IF($C58=2,'Input - Annual P&amp;L'!$M81/12,IF($C58=3,'Input - Annual P&amp;L'!$M81/4,IF($C58=4,0,IF($C58=5,0,"")))))</f>
        <v/>
      </c>
      <c r="I58" s="169" t="str">
        <f>+IF($C58=1,'Input - Annual P&amp;L'!$H82*I$28,IF($C58=2,'Input - Annual P&amp;L'!$M81/12,IF($C58=3,0,IF($C58=4,0,IF($C58=5,0,"")))))</f>
        <v/>
      </c>
      <c r="J58" s="167" t="str">
        <f>+IF($C58=1,'Input - Annual P&amp;L'!$H82*J$28,IF($C58=2,'Input - Annual P&amp;L'!$M81/12,IF($C58=3,0,IF($C58=4,0,IF($C58=5,0,"")))))</f>
        <v/>
      </c>
      <c r="K58" s="168" t="str">
        <f>+IF($C58=1,'Input - Annual P&amp;L'!$H82*K$28,IF($C58=2,'Input - Annual P&amp;L'!$M81/12,IF($C58=3,'Input - Annual P&amp;L'!$M81/4,IF($C58=4,'Input - Annual P&amp;L'!$M81/2,IF($C58=5,0,"")))))</f>
        <v/>
      </c>
      <c r="L58" s="169" t="str">
        <f>+IF($C58=1,'Input - Annual P&amp;L'!$H82*L$28,IF($C58=2,'Input - Annual P&amp;L'!$M81/12,IF($C58=3,0,IF($C58=4,0,IF($C58=5,0,"")))))</f>
        <v/>
      </c>
      <c r="M58" s="167" t="str">
        <f>+IF($C58=1,'Input - Annual P&amp;L'!$H82*M$28,IF($C58=2,'Input - Annual P&amp;L'!$M81/12,IF($C58=3,0,IF($C58=4,0,IF($C58=5,0,"")))))</f>
        <v/>
      </c>
      <c r="N58" s="168" t="str">
        <f>+IF($C58=1,'Input - Annual P&amp;L'!$H82*N$28,IF($C58=2,'Input - Annual P&amp;L'!$M81/12,IF($C58=3,'Input - Annual P&amp;L'!$M81/4,IF($C58=4,0,IF($C58=5,0,"")))))</f>
        <v/>
      </c>
      <c r="O58" s="169" t="str">
        <f>+IF($C58=1,'Input - Annual P&amp;L'!$H82*O$28,IF($C58=2,'Input - Annual P&amp;L'!$M81/12,IF($C58=3,0,IF($C58=4,0,IF($C58=5,0,"")))))</f>
        <v/>
      </c>
      <c r="P58" s="167" t="str">
        <f>+IF($C58=1,'Input - Annual P&amp;L'!$H82*P$28,IF($C58=2,'Input - Annual P&amp;L'!$M81/12,IF($C58=3,0,IF($C58=4,0,IF($C58=5,0,"")))))</f>
        <v/>
      </c>
      <c r="Q58" s="168" t="str">
        <f>+IF($C58=1,'Input - Annual P&amp;L'!$H82*Q$28,IF($C58=2,'Input - Annual P&amp;L'!$M81/12,IF($C58=3,'Input - Annual P&amp;L'!$M81/4,IF($C58=4,'Input - Annual P&amp;L'!$M81/2,IF($C58=5,'Input - Annual P&amp;L'!$M81,"")))))</f>
        <v/>
      </c>
      <c r="R58" s="169">
        <f t="shared" si="6"/>
        <v>0</v>
      </c>
      <c r="S58" s="169">
        <f>+'Input - Annual P&amp;L'!M81</f>
        <v>0</v>
      </c>
      <c r="T58" s="165">
        <f t="shared" si="4"/>
        <v>0</v>
      </c>
      <c r="U58" s="131">
        <f t="shared" si="5"/>
        <v>0</v>
      </c>
      <c r="V58" s="130"/>
      <c r="W58" s="23"/>
    </row>
    <row r="59" spans="2:23">
      <c r="B59" s="117"/>
      <c r="C59" s="128">
        <f t="shared" si="2"/>
        <v>0</v>
      </c>
      <c r="D59" s="128">
        <f t="shared" si="3"/>
        <v>0</v>
      </c>
      <c r="E59" s="166" t="str">
        <f>+IF('Input - Annual P&amp;L'!F83="","",'Input - Annual P&amp;L'!F83)</f>
        <v/>
      </c>
      <c r="F59" s="167" t="str">
        <f>+IF($C59=1,'Input - Annual P&amp;L'!$H84*F$28,IF($C59=2,'Input - Annual P&amp;L'!$M83/12,IF($C59=3,0,IF($C59=4,0,IF($C59=5,0,"")))))</f>
        <v/>
      </c>
      <c r="G59" s="167" t="str">
        <f>+IF($C59=1,'Input - Annual P&amp;L'!$H84*G$28,IF($C59=2,'Input - Annual P&amp;L'!$M83/12,IF($C59=3,0,IF($C59=4,0,IF($C59=5,0,"")))))</f>
        <v/>
      </c>
      <c r="H59" s="168" t="str">
        <f>+IF($C59=1,'Input - Annual P&amp;L'!$H84*H$28,IF($C59=2,'Input - Annual P&amp;L'!$M83/12,IF($C59=3,'Input - Annual P&amp;L'!$M83/4,IF($C59=4,0,IF($C59=5,0,"")))))</f>
        <v/>
      </c>
      <c r="I59" s="169" t="str">
        <f>+IF($C59=1,'Input - Annual P&amp;L'!$H84*I$28,IF($C59=2,'Input - Annual P&amp;L'!$M83/12,IF($C59=3,0,IF($C59=4,0,IF($C59=5,0,"")))))</f>
        <v/>
      </c>
      <c r="J59" s="167" t="str">
        <f>+IF($C59=1,'Input - Annual P&amp;L'!$H84*J$28,IF($C59=2,'Input - Annual P&amp;L'!$M83/12,IF($C59=3,0,IF($C59=4,0,IF($C59=5,0,"")))))</f>
        <v/>
      </c>
      <c r="K59" s="168" t="str">
        <f>+IF($C59=1,'Input - Annual P&amp;L'!$H84*K$28,IF($C59=2,'Input - Annual P&amp;L'!$M83/12,IF($C59=3,'Input - Annual P&amp;L'!$M83/4,IF($C59=4,'Input - Annual P&amp;L'!$M83/2,IF($C59=5,0,"")))))</f>
        <v/>
      </c>
      <c r="L59" s="169" t="str">
        <f>+IF($C59=1,'Input - Annual P&amp;L'!$H84*L$28,IF($C59=2,'Input - Annual P&amp;L'!$M83/12,IF($C59=3,0,IF($C59=4,0,IF($C59=5,0,"")))))</f>
        <v/>
      </c>
      <c r="M59" s="167" t="str">
        <f>+IF($C59=1,'Input - Annual P&amp;L'!$H84*M$28,IF($C59=2,'Input - Annual P&amp;L'!$M83/12,IF($C59=3,0,IF($C59=4,0,IF($C59=5,0,"")))))</f>
        <v/>
      </c>
      <c r="N59" s="168" t="str">
        <f>+IF($C59=1,'Input - Annual P&amp;L'!$H84*N$28,IF($C59=2,'Input - Annual P&amp;L'!$M83/12,IF($C59=3,'Input - Annual P&amp;L'!$M83/4,IF($C59=4,0,IF($C59=5,0,"")))))</f>
        <v/>
      </c>
      <c r="O59" s="169" t="str">
        <f>+IF($C59=1,'Input - Annual P&amp;L'!$H84*O$28,IF($C59=2,'Input - Annual P&amp;L'!$M83/12,IF($C59=3,0,IF($C59=4,0,IF($C59=5,0,"")))))</f>
        <v/>
      </c>
      <c r="P59" s="167" t="str">
        <f>+IF($C59=1,'Input - Annual P&amp;L'!$H84*P$28,IF($C59=2,'Input - Annual P&amp;L'!$M83/12,IF($C59=3,0,IF($C59=4,0,IF($C59=5,0,"")))))</f>
        <v/>
      </c>
      <c r="Q59" s="168" t="str">
        <f>+IF($C59=1,'Input - Annual P&amp;L'!$H84*Q$28,IF($C59=2,'Input - Annual P&amp;L'!$M83/12,IF($C59=3,'Input - Annual P&amp;L'!$M83/4,IF($C59=4,'Input - Annual P&amp;L'!$M83/2,IF($C59=5,'Input - Annual P&amp;L'!$M83,"")))))</f>
        <v/>
      </c>
      <c r="R59" s="169">
        <f t="shared" si="6"/>
        <v>0</v>
      </c>
      <c r="S59" s="169">
        <f>+'Input - Annual P&amp;L'!M83</f>
        <v>0</v>
      </c>
      <c r="T59" s="165">
        <f t="shared" si="4"/>
        <v>0</v>
      </c>
      <c r="U59" s="131">
        <f t="shared" si="5"/>
        <v>0</v>
      </c>
      <c r="V59" s="130"/>
      <c r="W59" s="23"/>
    </row>
    <row r="60" spans="2:23">
      <c r="B60" s="117"/>
      <c r="C60" s="128">
        <f t="shared" si="2"/>
        <v>0</v>
      </c>
      <c r="D60" s="128">
        <f t="shared" si="3"/>
        <v>0</v>
      </c>
      <c r="E60" s="166" t="str">
        <f>+IF('Input - Annual P&amp;L'!F85="","",'Input - Annual P&amp;L'!F85)</f>
        <v/>
      </c>
      <c r="F60" s="167" t="str">
        <f>+IF($C60=1,'Input - Annual P&amp;L'!$H86*F$28,IF($C60=2,'Input - Annual P&amp;L'!M85/12,IF($C60=3,0,IF($C60=4,0,IF($C60=5,0,"")))))</f>
        <v/>
      </c>
      <c r="G60" s="167" t="str">
        <f>+IF($C60=1,'Input - Annual P&amp;L'!$H86*G$28,IF($C60=2,'Input - Annual P&amp;L'!M85/12,IF($C60=3,0,IF($C60=4,0,IF($C60=5,0,"")))))</f>
        <v/>
      </c>
      <c r="H60" s="168" t="str">
        <f>+IF($C60=1,'Input - Annual P&amp;L'!$H86*H$28,IF($C60=2,'Input - Annual P&amp;L'!M85/12,IF($C60=3,'Input - Annual P&amp;L'!M85/4,IF($C60=4,0,IF($C60=5,0,"")))))</f>
        <v/>
      </c>
      <c r="I60" s="169" t="str">
        <f>+IF($C60=1,'Input - Annual P&amp;L'!$H86*I$28,IF($C60=2,'Input - Annual P&amp;L'!M85/12,IF($C60=3,0,IF($C60=4,0,IF($C60=5,0,"")))))</f>
        <v/>
      </c>
      <c r="J60" s="167" t="str">
        <f>+IF($C60=1,'Input - Annual P&amp;L'!$H86*J$28,IF($C60=2,'Input - Annual P&amp;L'!M85/12,IF($C60=3,0,IF($C60=4,0,IF($C60=5,0,"")))))</f>
        <v/>
      </c>
      <c r="K60" s="168" t="str">
        <f>+IF($C60=1,'Input - Annual P&amp;L'!$H86*K$28,IF($C60=2,'Input - Annual P&amp;L'!M85/12,IF($C60=3,'Input - Annual P&amp;L'!M85/4,IF($C60=4,'Input - Annual P&amp;L'!M85/2,IF($C60=5,0,"")))))</f>
        <v/>
      </c>
      <c r="L60" s="169" t="str">
        <f>+IF($C60=1,'Input - Annual P&amp;L'!$H86*L$28,IF($C60=2,'Input - Annual P&amp;L'!M85/12,IF($C60=3,0,IF($C60=4,0,IF($C60=5,0,"")))))</f>
        <v/>
      </c>
      <c r="M60" s="167" t="str">
        <f>+IF($C60=1,'Input - Annual P&amp;L'!$H86*M$28,IF($C60=2,'Input - Annual P&amp;L'!M85/12,IF($C60=3,0,IF($C60=4,0,IF($C60=5,0,"")))))</f>
        <v/>
      </c>
      <c r="N60" s="168" t="str">
        <f>+IF($C60=1,'Input - Annual P&amp;L'!$H86*N$28,IF($C60=2,'Input - Annual P&amp;L'!M85/12,IF($C60=3,'Input - Annual P&amp;L'!M85/4,IF($C60=4,0,IF($C60=5,0,"")))))</f>
        <v/>
      </c>
      <c r="O60" s="169" t="str">
        <f>+IF($C60=1,'Input - Annual P&amp;L'!$H86*O$28,IF($C60=2,'Input - Annual P&amp;L'!M85/12,IF($C60=3,0,IF($C60=4,0,IF($C60=5,0,"")))))</f>
        <v/>
      </c>
      <c r="P60" s="167" t="str">
        <f>+IF($C60=1,'Input - Annual P&amp;L'!$H86*P$28,IF($C60=2,'Input - Annual P&amp;L'!M85/12,IF($C60=3,0,IF($C60=4,0,IF($C60=5,0,"")))))</f>
        <v/>
      </c>
      <c r="Q60" s="168" t="str">
        <f>+IF($C60=1,'Input - Annual P&amp;L'!$H86*Q$28,IF($C60=2,'Input - Annual P&amp;L'!M85/12,IF($C60=3,'Input - Annual P&amp;L'!M85/4,IF($C60=4,'Input - Annual P&amp;L'!M85/2,IF($C60=5,'Input - Annual P&amp;L'!M85,"")))))</f>
        <v/>
      </c>
      <c r="R60" s="169">
        <f t="shared" si="6"/>
        <v>0</v>
      </c>
      <c r="S60" s="169">
        <f>+'Input - Annual P&amp;L'!M85</f>
        <v>0</v>
      </c>
      <c r="T60" s="165">
        <f t="shared" si="4"/>
        <v>0</v>
      </c>
      <c r="U60" s="131">
        <f t="shared" si="5"/>
        <v>0</v>
      </c>
      <c r="V60" s="130"/>
      <c r="W60" s="23"/>
    </row>
    <row r="61" spans="2:23">
      <c r="B61" s="117"/>
      <c r="C61" s="128">
        <f t="shared" si="2"/>
        <v>0</v>
      </c>
      <c r="D61" s="128">
        <f t="shared" si="3"/>
        <v>0</v>
      </c>
      <c r="E61" s="166" t="str">
        <f>+IF('Input - Annual P&amp;L'!F87="","",'Input - Annual P&amp;L'!F87)</f>
        <v/>
      </c>
      <c r="F61" s="167" t="str">
        <f>+IF($C61=1,'Input - Annual P&amp;L'!$H88*F$28,IF($C61=2,'Input - Annual P&amp;L'!$M87/12,IF($C61=3,0,IF($C61=4,0,IF($C61=5,0,"")))))</f>
        <v/>
      </c>
      <c r="G61" s="167" t="str">
        <f>+IF($C61=1,'Input - Annual P&amp;L'!$H88*G$28,IF($C61=2,'Input - Annual P&amp;L'!$M87/12,IF($C61=3,0,IF($C61=4,0,IF($C61=5,0,"")))))</f>
        <v/>
      </c>
      <c r="H61" s="168" t="str">
        <f>+IF($C61=1,'Input - Annual P&amp;L'!$H88*H$28,IF($C61=2,'Input - Annual P&amp;L'!$M87/12,IF($C61=3,'Input - Annual P&amp;L'!$M87/4,IF($C61=4,0,IF($C61=5,0,"")))))</f>
        <v/>
      </c>
      <c r="I61" s="169" t="str">
        <f>+IF($C61=1,'Input - Annual P&amp;L'!$H88*I$28,IF($C61=2,'Input - Annual P&amp;L'!$M87/12,IF($C61=3,0,IF($C61=4,0,IF($C61=5,0,"")))))</f>
        <v/>
      </c>
      <c r="J61" s="167" t="str">
        <f>+IF($C61=1,'Input - Annual P&amp;L'!$H88*J$28,IF($C61=2,'Input - Annual P&amp;L'!$M87/12,IF($C61=3,0,IF($C61=4,0,IF($C61=5,0,"")))))</f>
        <v/>
      </c>
      <c r="K61" s="168" t="str">
        <f>+IF($C61=1,'Input - Annual P&amp;L'!$H88*K$28,IF($C61=2,'Input - Annual P&amp;L'!$M87/12,IF($C61=3,'Input - Annual P&amp;L'!$M87/4,IF($C61=4,'Input - Annual P&amp;L'!$M87/2,IF($C61=5,0,"")))))</f>
        <v/>
      </c>
      <c r="L61" s="169" t="str">
        <f>+IF($C61=1,'Input - Annual P&amp;L'!$H88*L$28,IF($C61=2,'Input - Annual P&amp;L'!$M87/12,IF($C61=3,0,IF($C61=4,0,IF($C61=5,0,"")))))</f>
        <v/>
      </c>
      <c r="M61" s="167" t="str">
        <f>+IF($C61=1,'Input - Annual P&amp;L'!$H88*M$28,IF($C61=2,'Input - Annual P&amp;L'!$M87/12,IF($C61=3,0,IF($C61=4,0,IF($C61=5,0,"")))))</f>
        <v/>
      </c>
      <c r="N61" s="168" t="str">
        <f>+IF($C61=1,'Input - Annual P&amp;L'!$H88*N$28,IF($C61=2,'Input - Annual P&amp;L'!$M87/12,IF($C61=3,'Input - Annual P&amp;L'!$M87/4,IF($C61=4,0,IF($C61=5,0,"")))))</f>
        <v/>
      </c>
      <c r="O61" s="169" t="str">
        <f>+IF($C61=1,'Input - Annual P&amp;L'!$H88*O$28,IF($C61=2,'Input - Annual P&amp;L'!$M87/12,IF($C61=3,0,IF($C61=4,0,IF($C61=5,0,"")))))</f>
        <v/>
      </c>
      <c r="P61" s="167" t="str">
        <f>+IF($C61=1,'Input - Annual P&amp;L'!$H88*P$28,IF($C61=2,'Input - Annual P&amp;L'!$M87/12,IF($C61=3,0,IF($C61=4,0,IF($C61=5,0,"")))))</f>
        <v/>
      </c>
      <c r="Q61" s="168" t="str">
        <f>+IF($C61=1,'Input - Annual P&amp;L'!$H88*Q$28,IF($C61=2,'Input - Annual P&amp;L'!$M87/12,IF($C61=3,'Input - Annual P&amp;L'!$M87/4,IF($C61=4,'Input - Annual P&amp;L'!$M87/2,IF($C61=5,'Input - Annual P&amp;L'!$M87,"")))))</f>
        <v/>
      </c>
      <c r="R61" s="169">
        <f t="shared" si="6"/>
        <v>0</v>
      </c>
      <c r="S61" s="169">
        <f>+'Input - Annual P&amp;L'!M87</f>
        <v>0</v>
      </c>
      <c r="T61" s="165">
        <f t="shared" si="4"/>
        <v>0</v>
      </c>
      <c r="U61" s="131">
        <f t="shared" si="5"/>
        <v>0</v>
      </c>
      <c r="V61" s="130"/>
      <c r="W61" s="23"/>
    </row>
    <row r="62" spans="2:23">
      <c r="B62" s="118"/>
      <c r="C62" s="128">
        <f t="shared" si="2"/>
        <v>0</v>
      </c>
      <c r="D62" s="128">
        <f t="shared" si="3"/>
        <v>0</v>
      </c>
      <c r="E62" s="166" t="str">
        <f>+IF('Input - Annual P&amp;L'!F89="","",'Input - Annual P&amp;L'!F89)</f>
        <v/>
      </c>
      <c r="F62" s="167" t="str">
        <f>+IF($C62=1,'Input - Annual P&amp;L'!$H90*F$28,IF($C62=2,'Input - Annual P&amp;L'!$M89/12,IF($C62=3,0,IF($C62=4,0,IF($C62=5,0,"")))))</f>
        <v/>
      </c>
      <c r="G62" s="167" t="str">
        <f>+IF($C62=1,'Input - Annual P&amp;L'!$H90*G$28,IF($C62=2,'Input - Annual P&amp;L'!$M89/12,IF($C62=3,0,IF($C62=4,0,IF($C62=5,0,"")))))</f>
        <v/>
      </c>
      <c r="H62" s="168" t="str">
        <f>+IF($C62=1,'Input - Annual P&amp;L'!$H90*H$28,IF($C62=2,'Input - Annual P&amp;L'!$M89/12,IF($C62=3,'Input - Annual P&amp;L'!$M89/4,IF($C62=4,0,IF($C62=5,0,"")))))</f>
        <v/>
      </c>
      <c r="I62" s="169" t="str">
        <f>+IF($C62=1,'Input - Annual P&amp;L'!$H90*I$28,IF($C62=2,'Input - Annual P&amp;L'!$M89/12,IF($C62=3,0,IF($C62=4,0,IF($C62=5,0,"")))))</f>
        <v/>
      </c>
      <c r="J62" s="167" t="str">
        <f>+IF($C62=1,'Input - Annual P&amp;L'!$H90*J$28,IF($C62=2,'Input - Annual P&amp;L'!$M89/12,IF($C62=3,0,IF($C62=4,0,IF($C62=5,0,"")))))</f>
        <v/>
      </c>
      <c r="K62" s="168" t="str">
        <f>+IF($C62=1,'Input - Annual P&amp;L'!$H90*K$28,IF($C62=2,'Input - Annual P&amp;L'!$M89/12,IF($C62=3,'Input - Annual P&amp;L'!$M89/4,IF($C62=4,'Input - Annual P&amp;L'!$M89/2,IF($C62=5,0,"")))))</f>
        <v/>
      </c>
      <c r="L62" s="169" t="str">
        <f>+IF($C62=1,'Input - Annual P&amp;L'!$H90*L$28,IF($C62=2,'Input - Annual P&amp;L'!$M89/12,IF($C62=3,0,IF($C62=4,0,IF($C62=5,0,"")))))</f>
        <v/>
      </c>
      <c r="M62" s="167" t="str">
        <f>+IF($C62=1,'Input - Annual P&amp;L'!$H90*M$28,IF($C62=2,'Input - Annual P&amp;L'!$M89/12,IF($C62=3,0,IF($C62=4,0,IF($C62=5,0,"")))))</f>
        <v/>
      </c>
      <c r="N62" s="168" t="str">
        <f>+IF($C62=1,'Input - Annual P&amp;L'!$H90*N$28,IF($C62=2,'Input - Annual P&amp;L'!$M89/12,IF($C62=3,'Input - Annual P&amp;L'!$M89/4,IF($C62=4,0,IF($C62=5,0,"")))))</f>
        <v/>
      </c>
      <c r="O62" s="169" t="str">
        <f>+IF($C62=1,'Input - Annual P&amp;L'!$H90*O$28,IF($C62=2,'Input - Annual P&amp;L'!$M89/12,IF($C62=3,0,IF($C62=4,0,IF($C62=5,0,"")))))</f>
        <v/>
      </c>
      <c r="P62" s="167" t="str">
        <f>+IF($C62=1,'Input - Annual P&amp;L'!$H90*P$28,IF($C62=2,'Input - Annual P&amp;L'!$M89/12,IF($C62=3,0,IF($C62=4,0,IF($C62=5,0,"")))))</f>
        <v/>
      </c>
      <c r="Q62" s="168" t="str">
        <f>+IF($C62=1,'Input - Annual P&amp;L'!$H90*Q$28,IF($C62=2,'Input - Annual P&amp;L'!$M89/12,IF($C62=3,'Input - Annual P&amp;L'!$M89/4,IF($C62=4,'Input - Annual P&amp;L'!$M89/2,IF($C62=5,'Input - Annual P&amp;L'!$M89,"")))))</f>
        <v/>
      </c>
      <c r="R62" s="169">
        <f t="shared" si="6"/>
        <v>0</v>
      </c>
      <c r="S62" s="169">
        <f>+'Input - Annual P&amp;L'!M89</f>
        <v>0</v>
      </c>
      <c r="T62" s="165">
        <f t="shared" si="4"/>
        <v>0</v>
      </c>
      <c r="U62" s="131">
        <f t="shared" si="5"/>
        <v>0</v>
      </c>
      <c r="V62" s="130"/>
      <c r="W62" s="23"/>
    </row>
    <row r="63" spans="2:23">
      <c r="C63" s="128"/>
      <c r="D63" s="128">
        <f t="shared" si="3"/>
        <v>30</v>
      </c>
      <c r="E63" s="166" t="str">
        <f>+IF('Input - Annual P&amp;L'!F91="","",'Input - Annual P&amp;L'!F91)</f>
        <v xml:space="preserve">Depreciation </v>
      </c>
      <c r="F63" s="167">
        <f>IF(ISERROR('Input - Annual P&amp;L'!$J$91/12),"",('Input - Annual P&amp;L'!$J$91/12))</f>
        <v>0</v>
      </c>
      <c r="G63" s="167">
        <f>IF(ISERROR('Input - Annual P&amp;L'!$J$91/12),"",('Input - Annual P&amp;L'!$J$91/12))</f>
        <v>0</v>
      </c>
      <c r="H63" s="168">
        <f>IF(ISERROR('Input - Annual P&amp;L'!$J$91/12),"",('Input - Annual P&amp;L'!$J$91/12))</f>
        <v>0</v>
      </c>
      <c r="I63" s="169">
        <f>IF(ISERROR('Input - Annual P&amp;L'!$J$91/12),"",('Input - Annual P&amp;L'!$J$91/12))</f>
        <v>0</v>
      </c>
      <c r="J63" s="167">
        <f>IF(ISERROR('Input - Annual P&amp;L'!$J$91/12),"",('Input - Annual P&amp;L'!$J$91/12))</f>
        <v>0</v>
      </c>
      <c r="K63" s="168">
        <f>IF(ISERROR('Input - Annual P&amp;L'!$J$91/12),"",('Input - Annual P&amp;L'!$J$91/12))</f>
        <v>0</v>
      </c>
      <c r="L63" s="169">
        <f>IF(ISERROR('Input - Annual P&amp;L'!$J$91/12),"",('Input - Annual P&amp;L'!$J$91/12))</f>
        <v>0</v>
      </c>
      <c r="M63" s="167">
        <f>IF(ISERROR('Input - Annual P&amp;L'!$J$91/12),"",('Input - Annual P&amp;L'!$J$91/12))</f>
        <v>0</v>
      </c>
      <c r="N63" s="168">
        <f>IF(ISERROR('Input - Annual P&amp;L'!$J$91/12),"",('Input - Annual P&amp;L'!$J$91/12))</f>
        <v>0</v>
      </c>
      <c r="O63" s="169">
        <f>IF(ISERROR('Input - Annual P&amp;L'!$J$91/12),"",('Input - Annual P&amp;L'!$J$91/12))</f>
        <v>0</v>
      </c>
      <c r="P63" s="167">
        <f>IF(ISERROR('Input - Annual P&amp;L'!$J$91/12),"",('Input - Annual P&amp;L'!$J$91/12))</f>
        <v>0</v>
      </c>
      <c r="Q63" s="168">
        <f>IF(ISERROR('Input - Annual P&amp;L'!$J$91/12),"",('Input - Annual P&amp;L'!$J$91/12))</f>
        <v>0</v>
      </c>
      <c r="R63" s="169">
        <f t="shared" si="6"/>
        <v>0</v>
      </c>
      <c r="S63" s="169">
        <f>+'Input - Annual P&amp;L'!J91</f>
        <v>0</v>
      </c>
      <c r="T63" s="165">
        <f t="shared" si="4"/>
        <v>0</v>
      </c>
      <c r="U63" s="131">
        <f t="shared" si="5"/>
        <v>0</v>
      </c>
      <c r="V63" s="130"/>
      <c r="W63" s="23"/>
    </row>
    <row r="64" spans="2:23">
      <c r="C64" s="128"/>
      <c r="D64" s="128">
        <f t="shared" si="3"/>
        <v>32</v>
      </c>
      <c r="E64" s="166" t="str">
        <f>+IF('Input - Annual P&amp;L'!F92="","",'Input - Annual P&amp;L'!F92)</f>
        <v>Gross Wages</v>
      </c>
      <c r="F64" s="167">
        <f>IF(ISERROR('Input - Annual P&amp;L'!$J$92/12),"",('Input - Annual P&amp;L'!$J$92/12))</f>
        <v>0</v>
      </c>
      <c r="G64" s="167">
        <f>IF(ISERROR('Input - Annual P&amp;L'!$J$92/12),"",('Input - Annual P&amp;L'!$J$92/12))</f>
        <v>0</v>
      </c>
      <c r="H64" s="168">
        <f>IF(ISERROR('Input - Annual P&amp;L'!$J$92/12),"",('Input - Annual P&amp;L'!$J$92/12))</f>
        <v>0</v>
      </c>
      <c r="I64" s="169">
        <f>IF(ISERROR('Input - Annual P&amp;L'!$J$92/12),"",('Input - Annual P&amp;L'!$J$92/12))</f>
        <v>0</v>
      </c>
      <c r="J64" s="167">
        <f>IF(ISERROR('Input - Annual P&amp;L'!$J$92/12),"",('Input - Annual P&amp;L'!$J$92/12))</f>
        <v>0</v>
      </c>
      <c r="K64" s="168">
        <f>IF(ISERROR('Input - Annual P&amp;L'!$J$92/12),"",('Input - Annual P&amp;L'!$J$92/12))</f>
        <v>0</v>
      </c>
      <c r="L64" s="169">
        <f>IF(ISERROR('Input - Annual P&amp;L'!$J$92/12),"",('Input - Annual P&amp;L'!$J$92/12))</f>
        <v>0</v>
      </c>
      <c r="M64" s="167">
        <f>IF(ISERROR('Input - Annual P&amp;L'!$J$92/12),"",('Input - Annual P&amp;L'!$J$92/12))</f>
        <v>0</v>
      </c>
      <c r="N64" s="168">
        <f>IF(ISERROR('Input - Annual P&amp;L'!$J$92/12),"",('Input - Annual P&amp;L'!$J$92/12))</f>
        <v>0</v>
      </c>
      <c r="O64" s="169">
        <f>IF(ISERROR('Input - Annual P&amp;L'!$J$92/12),"",('Input - Annual P&amp;L'!$J$92/12))</f>
        <v>0</v>
      </c>
      <c r="P64" s="167">
        <f>IF(ISERROR('Input - Annual P&amp;L'!$J$92/12),"",('Input - Annual P&amp;L'!$J$92/12))</f>
        <v>0</v>
      </c>
      <c r="Q64" s="159">
        <f>IF(ISERROR('Input - Annual P&amp;L'!$J$92/12),"",('Input - Annual P&amp;L'!$J$92/12))</f>
        <v>0</v>
      </c>
      <c r="R64" s="169">
        <f t="shared" si="6"/>
        <v>0</v>
      </c>
      <c r="S64" s="169">
        <f>+'Input - Annual P&amp;L'!J92</f>
        <v>0</v>
      </c>
      <c r="T64" s="165">
        <f t="shared" si="4"/>
        <v>0</v>
      </c>
      <c r="U64" s="131">
        <f t="shared" si="5"/>
        <v>0</v>
      </c>
      <c r="V64" s="130"/>
      <c r="W64" s="23"/>
    </row>
    <row r="65" spans="2:23">
      <c r="C65" s="128"/>
      <c r="D65" s="128">
        <f t="shared" si="3"/>
        <v>31</v>
      </c>
      <c r="E65" s="166" t="str">
        <f>+IF('Input - Annual P&amp;L'!F93="","",'Input - Annual P&amp;L'!F93)</f>
        <v>Employer Taxes</v>
      </c>
      <c r="F65" s="167">
        <f>IF(ISERROR('Input - Annual P&amp;L'!$J$93/12),"",('Input - Annual P&amp;L'!$J$93/12))</f>
        <v>0</v>
      </c>
      <c r="G65" s="167">
        <f>IF(ISERROR('Input - Annual P&amp;L'!$J$93/12),"",('Input - Annual P&amp;L'!$J$93/12))</f>
        <v>0</v>
      </c>
      <c r="H65" s="168">
        <f>IF(ISERROR('Input - Annual P&amp;L'!$J$93/12),"",('Input - Annual P&amp;L'!$J$93/12))</f>
        <v>0</v>
      </c>
      <c r="I65" s="169">
        <f>IF(ISERROR('Input - Annual P&amp;L'!$J$93/12),"",('Input - Annual P&amp;L'!$J$93/12))</f>
        <v>0</v>
      </c>
      <c r="J65" s="167">
        <f>IF(ISERROR('Input - Annual P&amp;L'!$J$93/12),"",('Input - Annual P&amp;L'!$J$93/12))</f>
        <v>0</v>
      </c>
      <c r="K65" s="168">
        <f>IF(ISERROR('Input - Annual P&amp;L'!$J$93/12),"",('Input - Annual P&amp;L'!$J$93/12))</f>
        <v>0</v>
      </c>
      <c r="L65" s="169">
        <f>IF(ISERROR('Input - Annual P&amp;L'!$J$93/12),"",('Input - Annual P&amp;L'!$J$93/12))</f>
        <v>0</v>
      </c>
      <c r="M65" s="167">
        <f>IF(ISERROR('Input - Annual P&amp;L'!$J$93/12),"",('Input - Annual P&amp;L'!$J$93/12))</f>
        <v>0</v>
      </c>
      <c r="N65" s="168">
        <f>IF(ISERROR('Input - Annual P&amp;L'!$J$93/12),"",('Input - Annual P&amp;L'!$J$93/12))</f>
        <v>0</v>
      </c>
      <c r="O65" s="169">
        <f>IF(ISERROR('Input - Annual P&amp;L'!$J$93/12),"",('Input - Annual P&amp;L'!$J$93/12))</f>
        <v>0</v>
      </c>
      <c r="P65" s="167">
        <f>IF(ISERROR('Input - Annual P&amp;L'!$J$93/12),"",('Input - Annual P&amp;L'!$J$93/12))</f>
        <v>0</v>
      </c>
      <c r="Q65" s="159">
        <f>IF(ISERROR('Input - Annual P&amp;L'!$J$93/12),"",('Input - Annual P&amp;L'!$J$93/12))</f>
        <v>0</v>
      </c>
      <c r="R65" s="169">
        <f t="shared" si="6"/>
        <v>0</v>
      </c>
      <c r="S65" s="169">
        <f>+'Input - Annual P&amp;L'!J93</f>
        <v>0</v>
      </c>
      <c r="T65" s="165">
        <f t="shared" si="4"/>
        <v>0</v>
      </c>
      <c r="U65" s="131">
        <f t="shared" si="5"/>
        <v>0</v>
      </c>
      <c r="V65" s="130"/>
      <c r="W65" s="23"/>
    </row>
    <row r="66" spans="2:23">
      <c r="B66" s="59"/>
      <c r="C66" s="28"/>
      <c r="D66" s="6"/>
      <c r="E66" s="184" t="s">
        <v>18</v>
      </c>
      <c r="F66" s="186">
        <f>SUM(F34:F65)</f>
        <v>0</v>
      </c>
      <c r="G66" s="186">
        <f t="shared" ref="G66:Q66" si="7">SUM(G34:G65)</f>
        <v>0</v>
      </c>
      <c r="H66" s="187">
        <f t="shared" si="7"/>
        <v>0</v>
      </c>
      <c r="I66" s="188">
        <f t="shared" si="7"/>
        <v>0</v>
      </c>
      <c r="J66" s="186">
        <f t="shared" si="7"/>
        <v>0</v>
      </c>
      <c r="K66" s="187">
        <f t="shared" si="7"/>
        <v>0</v>
      </c>
      <c r="L66" s="188">
        <f t="shared" si="7"/>
        <v>0</v>
      </c>
      <c r="M66" s="186">
        <f t="shared" si="7"/>
        <v>0</v>
      </c>
      <c r="N66" s="187">
        <f t="shared" si="7"/>
        <v>0</v>
      </c>
      <c r="O66" s="188">
        <f t="shared" si="7"/>
        <v>0</v>
      </c>
      <c r="P66" s="186">
        <f t="shared" si="7"/>
        <v>0</v>
      </c>
      <c r="Q66" s="187">
        <f t="shared" si="7"/>
        <v>0</v>
      </c>
      <c r="R66" s="186">
        <f>SUM(F66:Q66)</f>
        <v>0</v>
      </c>
      <c r="S66" s="186">
        <f>+'Input - Annual P&amp;L'!J94</f>
        <v>0</v>
      </c>
      <c r="T66" s="186">
        <f t="shared" ref="T66:T74" si="8">+S66-R66</f>
        <v>0</v>
      </c>
      <c r="U66" s="131">
        <f t="shared" si="5"/>
        <v>0</v>
      </c>
      <c r="V66" s="130"/>
      <c r="W66" s="23"/>
    </row>
    <row r="67" spans="2:23" ht="5.0999999999999996" customHeight="1">
      <c r="B67" s="59"/>
      <c r="C67" s="28"/>
      <c r="D67" s="6"/>
      <c r="E67" s="177"/>
      <c r="F67" s="178"/>
      <c r="G67" s="178"/>
      <c r="H67" s="179"/>
      <c r="I67" s="180"/>
      <c r="J67" s="178"/>
      <c r="K67" s="179"/>
      <c r="L67" s="180"/>
      <c r="M67" s="178"/>
      <c r="N67" s="179"/>
      <c r="O67" s="180"/>
      <c r="P67" s="178"/>
      <c r="Q67" s="179"/>
      <c r="R67" s="178"/>
      <c r="S67" s="178"/>
      <c r="T67" s="178"/>
      <c r="U67" s="129"/>
      <c r="V67" s="130"/>
      <c r="W67" s="23"/>
    </row>
    <row r="68" spans="2:23">
      <c r="B68" s="59"/>
      <c r="C68" s="28"/>
      <c r="D68" s="6"/>
      <c r="E68" s="170" t="s">
        <v>19</v>
      </c>
      <c r="F68" s="167">
        <f>+F30-F66</f>
        <v>0</v>
      </c>
      <c r="G68" s="167">
        <f t="shared" ref="G68:Q68" si="9">+G30-G66</f>
        <v>0</v>
      </c>
      <c r="H68" s="168">
        <f t="shared" si="9"/>
        <v>0</v>
      </c>
      <c r="I68" s="169">
        <f t="shared" si="9"/>
        <v>0</v>
      </c>
      <c r="J68" s="167">
        <f t="shared" si="9"/>
        <v>0</v>
      </c>
      <c r="K68" s="168">
        <f t="shared" si="9"/>
        <v>0</v>
      </c>
      <c r="L68" s="169">
        <f t="shared" si="9"/>
        <v>0</v>
      </c>
      <c r="M68" s="167">
        <f t="shared" si="9"/>
        <v>0</v>
      </c>
      <c r="N68" s="168">
        <f t="shared" si="9"/>
        <v>0</v>
      </c>
      <c r="O68" s="169">
        <f t="shared" si="9"/>
        <v>0</v>
      </c>
      <c r="P68" s="167">
        <f t="shared" si="9"/>
        <v>0</v>
      </c>
      <c r="Q68" s="168">
        <f t="shared" si="9"/>
        <v>0</v>
      </c>
      <c r="R68" s="169">
        <f>SUM(F68:Q68)</f>
        <v>0</v>
      </c>
      <c r="S68" s="189">
        <f>+'Input - Annual P&amp;L'!J96</f>
        <v>0</v>
      </c>
      <c r="T68" s="190">
        <f t="shared" si="8"/>
        <v>0</v>
      </c>
      <c r="U68" s="4"/>
      <c r="V68" s="23"/>
      <c r="W68" s="23"/>
    </row>
    <row r="69" spans="2:23" ht="5.0999999999999996" customHeight="1">
      <c r="B69" s="59"/>
      <c r="C69" s="28"/>
      <c r="D69" s="6"/>
      <c r="E69" s="177"/>
      <c r="F69" s="178"/>
      <c r="G69" s="178"/>
      <c r="H69" s="179"/>
      <c r="I69" s="180"/>
      <c r="J69" s="178"/>
      <c r="K69" s="179"/>
      <c r="L69" s="180"/>
      <c r="M69" s="178"/>
      <c r="N69" s="179"/>
      <c r="O69" s="180"/>
      <c r="P69" s="178"/>
      <c r="Q69" s="179"/>
      <c r="R69" s="178"/>
      <c r="S69" s="178"/>
      <c r="T69" s="178"/>
      <c r="U69" s="4"/>
      <c r="V69" s="23"/>
      <c r="W69" s="23"/>
    </row>
    <row r="70" spans="2:23">
      <c r="B70" s="59"/>
      <c r="C70" s="28"/>
      <c r="D70" s="6"/>
      <c r="E70" s="170" t="s">
        <v>20</v>
      </c>
      <c r="F70" s="167">
        <f>IF(ISERROR('Input - Annual P&amp;L'!$J$98/12),"",('Input - Annual P&amp;L'!$J$98/12))</f>
        <v>0</v>
      </c>
      <c r="G70" s="167">
        <f>IF(ISERROR('Input - Annual P&amp;L'!$J$98/12),"",('Input - Annual P&amp;L'!$J$98/12))</f>
        <v>0</v>
      </c>
      <c r="H70" s="168">
        <f>IF(ISERROR('Input - Annual P&amp;L'!$J$98/12),"",('Input - Annual P&amp;L'!$J$98/12))</f>
        <v>0</v>
      </c>
      <c r="I70" s="169">
        <f>IF(ISERROR('Input - Annual P&amp;L'!$J$98/12),"",('Input - Annual P&amp;L'!$J$98/12))</f>
        <v>0</v>
      </c>
      <c r="J70" s="167">
        <f>IF(ISERROR('Input - Annual P&amp;L'!$J$98/12),"",('Input - Annual P&amp;L'!$J$98/12))</f>
        <v>0</v>
      </c>
      <c r="K70" s="168">
        <f>IF(ISERROR('Input - Annual P&amp;L'!$J$98/12),"",('Input - Annual P&amp;L'!$J$98/12))</f>
        <v>0</v>
      </c>
      <c r="L70" s="169">
        <f>IF(ISERROR('Input - Annual P&amp;L'!$J$98/12),"",('Input - Annual P&amp;L'!$J$98/12))</f>
        <v>0</v>
      </c>
      <c r="M70" s="167">
        <f>IF(ISERROR('Input - Annual P&amp;L'!$J$98/12),"",('Input - Annual P&amp;L'!$J$98/12))</f>
        <v>0</v>
      </c>
      <c r="N70" s="168">
        <f>IF(ISERROR('Input - Annual P&amp;L'!$J$98/12),"",('Input - Annual P&amp;L'!$J$98/12))</f>
        <v>0</v>
      </c>
      <c r="O70" s="169">
        <f>IF(ISERROR('Input - Annual P&amp;L'!$J$98/12),"",('Input - Annual P&amp;L'!$J$98/12))</f>
        <v>0</v>
      </c>
      <c r="P70" s="167">
        <f>IF(ISERROR('Input - Annual P&amp;L'!$J$98/12),"",('Input - Annual P&amp;L'!$J$98/12))</f>
        <v>0</v>
      </c>
      <c r="Q70" s="168">
        <f>IF(ISERROR('Input - Annual P&amp;L'!$J$98/12),"",('Input - Annual P&amp;L'!$J$98/12))</f>
        <v>0</v>
      </c>
      <c r="R70" s="169">
        <f>SUM(F70:Q70)</f>
        <v>0</v>
      </c>
      <c r="S70" s="189">
        <f>+'Input - Annual P&amp;L'!J98</f>
        <v>0</v>
      </c>
      <c r="T70" s="190">
        <f t="shared" si="8"/>
        <v>0</v>
      </c>
      <c r="U70" s="4"/>
      <c r="V70" s="23"/>
      <c r="W70" s="23"/>
    </row>
    <row r="71" spans="2:23" ht="5.0999999999999996" customHeight="1">
      <c r="B71" s="59"/>
      <c r="C71" s="28"/>
      <c r="D71" s="6"/>
      <c r="E71" s="177"/>
      <c r="F71" s="178"/>
      <c r="G71" s="178"/>
      <c r="H71" s="179"/>
      <c r="I71" s="180"/>
      <c r="J71" s="178"/>
      <c r="K71" s="179"/>
      <c r="L71" s="180"/>
      <c r="M71" s="178"/>
      <c r="N71" s="179"/>
      <c r="O71" s="180"/>
      <c r="P71" s="178"/>
      <c r="Q71" s="179"/>
      <c r="R71" s="178"/>
      <c r="S71" s="178"/>
      <c r="T71" s="178"/>
      <c r="U71" s="4"/>
      <c r="V71" s="23"/>
      <c r="W71" s="23"/>
    </row>
    <row r="72" spans="2:23">
      <c r="B72" s="59"/>
      <c r="C72" s="28"/>
      <c r="D72" s="6"/>
      <c r="E72" s="170" t="s">
        <v>21</v>
      </c>
      <c r="F72" s="167">
        <f>IF(ISERROR('Input - Annual P&amp;L'!$J$100/12),"",('Input - Annual P&amp;L'!$J$100/12))</f>
        <v>0</v>
      </c>
      <c r="G72" s="167">
        <f>IF(ISERROR('Input - Annual P&amp;L'!$J$100/12),"",('Input - Annual P&amp;L'!$J$100/12))</f>
        <v>0</v>
      </c>
      <c r="H72" s="168">
        <f>IF(ISERROR('Input - Annual P&amp;L'!$J$100/12),"",('Input - Annual P&amp;L'!$J$100/12))</f>
        <v>0</v>
      </c>
      <c r="I72" s="169">
        <f>IF(ISERROR('Input - Annual P&amp;L'!$J$100/12),"",('Input - Annual P&amp;L'!$J$100/12))</f>
        <v>0</v>
      </c>
      <c r="J72" s="167">
        <f>IF(ISERROR('Input - Annual P&amp;L'!$J$100/12),"",('Input - Annual P&amp;L'!$J$100/12))</f>
        <v>0</v>
      </c>
      <c r="K72" s="168">
        <f>IF(ISERROR('Input - Annual P&amp;L'!$J$100/12),"",('Input - Annual P&amp;L'!$J$100/12))</f>
        <v>0</v>
      </c>
      <c r="L72" s="169">
        <f>IF(ISERROR('Input - Annual P&amp;L'!$J$100/12),"",('Input - Annual P&amp;L'!$J$100/12))</f>
        <v>0</v>
      </c>
      <c r="M72" s="167">
        <f>IF(ISERROR('Input - Annual P&amp;L'!$J$100/12),"",('Input - Annual P&amp;L'!$J$100/12))</f>
        <v>0</v>
      </c>
      <c r="N72" s="168">
        <f>IF(ISERROR('Input - Annual P&amp;L'!$J$100/12),"",('Input - Annual P&amp;L'!$J$100/12))</f>
        <v>0</v>
      </c>
      <c r="O72" s="169">
        <f>IF(ISERROR('Input - Annual P&amp;L'!$J$100/12),"",('Input - Annual P&amp;L'!$J$100/12))</f>
        <v>0</v>
      </c>
      <c r="P72" s="167">
        <f>IF(ISERROR('Input - Annual P&amp;L'!$J$100/12),"",('Input - Annual P&amp;L'!$J$100/12))</f>
        <v>0</v>
      </c>
      <c r="Q72" s="168">
        <f>IF(ISERROR('Input - Annual P&amp;L'!$J$100/12),"",('Input - Annual P&amp;L'!$J$100/12))</f>
        <v>0</v>
      </c>
      <c r="R72" s="169">
        <f>SUM(F72:Q72)</f>
        <v>0</v>
      </c>
      <c r="S72" s="189">
        <f>+'Input - Annual P&amp;L'!J100</f>
        <v>0</v>
      </c>
      <c r="T72" s="190">
        <f t="shared" si="8"/>
        <v>0</v>
      </c>
      <c r="U72" s="4"/>
      <c r="V72" s="23"/>
      <c r="W72" s="23"/>
    </row>
    <row r="73" spans="2:23" ht="5.0999999999999996" customHeight="1">
      <c r="B73" s="59"/>
      <c r="C73" s="28"/>
      <c r="D73" s="6"/>
      <c r="E73" s="177"/>
      <c r="F73" s="178"/>
      <c r="G73" s="178"/>
      <c r="H73" s="179"/>
      <c r="I73" s="180"/>
      <c r="J73" s="178"/>
      <c r="K73" s="179"/>
      <c r="L73" s="180"/>
      <c r="M73" s="178"/>
      <c r="N73" s="179"/>
      <c r="O73" s="180"/>
      <c r="P73" s="178"/>
      <c r="Q73" s="179"/>
      <c r="R73" s="180"/>
      <c r="S73" s="180"/>
      <c r="T73" s="180"/>
      <c r="U73" s="4"/>
      <c r="V73" s="23"/>
      <c r="W73" s="23"/>
    </row>
    <row r="74" spans="2:23">
      <c r="B74" s="59"/>
      <c r="C74" s="28"/>
      <c r="D74" s="6"/>
      <c r="E74" s="184" t="s">
        <v>22</v>
      </c>
      <c r="F74" s="167">
        <f>+F68-F70-F72</f>
        <v>0</v>
      </c>
      <c r="G74" s="167">
        <f t="shared" ref="G74:Q74" si="10">+G68-G70-G72</f>
        <v>0</v>
      </c>
      <c r="H74" s="168">
        <f t="shared" si="10"/>
        <v>0</v>
      </c>
      <c r="I74" s="169">
        <f t="shared" si="10"/>
        <v>0</v>
      </c>
      <c r="J74" s="167">
        <f t="shared" si="10"/>
        <v>0</v>
      </c>
      <c r="K74" s="168">
        <f t="shared" si="10"/>
        <v>0</v>
      </c>
      <c r="L74" s="169">
        <f t="shared" si="10"/>
        <v>0</v>
      </c>
      <c r="M74" s="167">
        <f t="shared" si="10"/>
        <v>0</v>
      </c>
      <c r="N74" s="168">
        <f t="shared" si="10"/>
        <v>0</v>
      </c>
      <c r="O74" s="169">
        <f t="shared" si="10"/>
        <v>0</v>
      </c>
      <c r="P74" s="167">
        <f t="shared" si="10"/>
        <v>0</v>
      </c>
      <c r="Q74" s="168">
        <f t="shared" si="10"/>
        <v>0</v>
      </c>
      <c r="R74" s="169">
        <f>SUM(F74:Q74)</f>
        <v>0</v>
      </c>
      <c r="S74" s="189">
        <f>+'Input - Annual P&amp;L'!J102</f>
        <v>0</v>
      </c>
      <c r="T74" s="190">
        <f t="shared" si="8"/>
        <v>0</v>
      </c>
      <c r="U74" s="4"/>
      <c r="V74" s="23"/>
      <c r="W74" s="23"/>
    </row>
    <row r="75" spans="2:23" ht="5.0999999999999996" customHeight="1">
      <c r="B75" s="59"/>
      <c r="C75" s="28"/>
      <c r="D75" s="6"/>
      <c r="E75" s="177"/>
      <c r="F75" s="178"/>
      <c r="G75" s="178"/>
      <c r="H75" s="179"/>
      <c r="I75" s="180"/>
      <c r="J75" s="178"/>
      <c r="K75" s="179"/>
      <c r="L75" s="180"/>
      <c r="M75" s="178"/>
      <c r="N75" s="179"/>
      <c r="O75" s="180"/>
      <c r="P75" s="178"/>
      <c r="Q75" s="179"/>
      <c r="R75" s="178"/>
      <c r="S75" s="178"/>
      <c r="T75" s="178"/>
      <c r="U75" s="4"/>
      <c r="V75" s="23"/>
      <c r="W75" s="23"/>
    </row>
    <row r="76" spans="2:23">
      <c r="B76" s="59"/>
      <c r="C76" s="28"/>
      <c r="D76" s="6"/>
      <c r="E76" s="191" t="s">
        <v>26</v>
      </c>
      <c r="F76" s="192" t="str">
        <f>IF(ISERROR(F74/F28),"",(F74/F28))</f>
        <v/>
      </c>
      <c r="G76" s="192" t="str">
        <f t="shared" ref="G76:Q76" si="11">IF(ISERROR(G74/G28),"",(G74/G28))</f>
        <v/>
      </c>
      <c r="H76" s="193" t="str">
        <f t="shared" si="11"/>
        <v/>
      </c>
      <c r="I76" s="194" t="str">
        <f t="shared" si="11"/>
        <v/>
      </c>
      <c r="J76" s="192" t="str">
        <f t="shared" si="11"/>
        <v/>
      </c>
      <c r="K76" s="193" t="str">
        <f t="shared" si="11"/>
        <v/>
      </c>
      <c r="L76" s="194" t="str">
        <f t="shared" si="11"/>
        <v/>
      </c>
      <c r="M76" s="192" t="str">
        <f t="shared" si="11"/>
        <v/>
      </c>
      <c r="N76" s="193" t="str">
        <f t="shared" si="11"/>
        <v/>
      </c>
      <c r="O76" s="194" t="str">
        <f t="shared" si="11"/>
        <v/>
      </c>
      <c r="P76" s="192" t="str">
        <f t="shared" si="11"/>
        <v/>
      </c>
      <c r="Q76" s="193" t="str">
        <f t="shared" si="11"/>
        <v/>
      </c>
      <c r="R76" s="192" t="s">
        <v>29</v>
      </c>
      <c r="S76" s="192" t="s">
        <v>29</v>
      </c>
      <c r="T76" s="192" t="s">
        <v>29</v>
      </c>
      <c r="U76" s="4"/>
      <c r="V76" s="23"/>
      <c r="W76" s="23"/>
    </row>
    <row r="77" spans="2:23">
      <c r="B77" s="1"/>
      <c r="C77" s="1"/>
      <c r="D77" s="1"/>
      <c r="F77" s="1"/>
      <c r="G77" s="1"/>
      <c r="H77" s="1"/>
      <c r="I77" s="1"/>
      <c r="J77" s="1"/>
      <c r="K77" s="1"/>
      <c r="L77" s="1"/>
      <c r="M77" s="1"/>
      <c r="N77" s="1"/>
      <c r="O77" s="1"/>
      <c r="P77" s="1"/>
      <c r="Q77" s="1"/>
      <c r="R77" s="1"/>
      <c r="S77" s="1"/>
      <c r="T77" s="2"/>
      <c r="U77" s="2"/>
      <c r="V77" s="1"/>
      <c r="W77" s="1"/>
    </row>
    <row r="78" spans="2:23" ht="5.0999999999999996" customHeight="1">
      <c r="B78" s="1"/>
      <c r="C78" s="1"/>
      <c r="D78" s="1"/>
      <c r="F78" s="1"/>
      <c r="G78" s="1"/>
      <c r="H78" s="1"/>
      <c r="I78" s="1"/>
      <c r="J78" s="1"/>
      <c r="K78" s="1"/>
      <c r="L78" s="1"/>
      <c r="M78" s="1"/>
      <c r="N78" s="1"/>
      <c r="O78" s="1"/>
      <c r="P78" s="1"/>
      <c r="Q78" s="1"/>
      <c r="R78" s="1"/>
      <c r="S78" s="1"/>
      <c r="T78" s="1"/>
      <c r="U78" s="1"/>
      <c r="V78" s="1"/>
      <c r="W78" s="1"/>
    </row>
    <row r="79" spans="2:23">
      <c r="B79" s="523" t="s">
        <v>2</v>
      </c>
      <c r="C79" s="523"/>
      <c r="D79" s="523"/>
      <c r="E79" s="523"/>
      <c r="F79" s="523"/>
      <c r="G79" s="523"/>
      <c r="H79" s="523"/>
      <c r="I79" s="523"/>
      <c r="J79" s="523"/>
      <c r="K79" s="523"/>
      <c r="L79" s="523"/>
      <c r="M79" s="523"/>
      <c r="N79" s="523"/>
      <c r="O79" s="523"/>
      <c r="P79" s="523"/>
      <c r="Q79" s="523"/>
      <c r="R79" s="523"/>
      <c r="S79" s="523"/>
      <c r="T79" s="523"/>
    </row>
    <row r="80" spans="2:23" ht="12.75" customHeight="1">
      <c r="E80"/>
    </row>
    <row r="81" spans="3:19" ht="9.9499999999999993" customHeight="1">
      <c r="E81" s="686" t="str">
        <f>+IF(P20="","",+PROPER(P20))</f>
        <v/>
      </c>
      <c r="F81" s="686"/>
      <c r="G81" s="686"/>
      <c r="H81" s="686"/>
      <c r="I81" s="686"/>
      <c r="J81" s="686"/>
      <c r="K81" s="686"/>
      <c r="L81" s="686"/>
      <c r="M81" s="686"/>
      <c r="N81" s="686"/>
      <c r="O81" s="686"/>
      <c r="P81" s="686"/>
      <c r="Q81" s="686"/>
      <c r="R81" s="686"/>
    </row>
    <row r="82" spans="3:19" ht="9.9499999999999993" customHeight="1">
      <c r="E82" s="686" t="str">
        <f>IF(P21&lt;&gt;"",+CONCATENATE("Proforma Income &amp; Expense Statement : ",F26," - ",Q26),"")</f>
        <v/>
      </c>
      <c r="F82" s="686"/>
      <c r="G82" s="686"/>
      <c r="H82" s="686"/>
      <c r="I82" s="686"/>
      <c r="J82" s="686"/>
      <c r="K82" s="686"/>
      <c r="L82" s="686"/>
      <c r="M82" s="686"/>
      <c r="N82" s="686"/>
      <c r="O82" s="686"/>
      <c r="P82" s="686"/>
      <c r="Q82" s="686"/>
      <c r="R82" s="686"/>
    </row>
    <row r="83" spans="3:19" ht="5.0999999999999996" customHeight="1">
      <c r="D83" s="30"/>
      <c r="E83" s="133"/>
      <c r="F83" s="134"/>
      <c r="G83" s="134"/>
      <c r="H83" s="134"/>
      <c r="I83" s="134"/>
      <c r="J83" s="134"/>
      <c r="K83" s="134"/>
      <c r="L83" s="134"/>
      <c r="M83" s="134"/>
      <c r="N83" s="134"/>
      <c r="O83" s="134"/>
      <c r="P83" s="134"/>
      <c r="Q83" s="134"/>
      <c r="R83" s="135"/>
    </row>
    <row r="84" spans="3:19" ht="12" customHeight="1">
      <c r="D84" s="30"/>
      <c r="E84" s="134"/>
      <c r="F84" s="401" t="str">
        <f>+F26</f>
        <v>Enter Year 1 in P&amp;L Annual Tab</v>
      </c>
      <c r="G84" s="401" t="str">
        <f t="shared" ref="G84:R84" si="12">+G26</f>
        <v>Enter Year 1 in P&amp;L Annual Tab</v>
      </c>
      <c r="H84" s="401" t="str">
        <f t="shared" si="12"/>
        <v>Enter Year 1 in P&amp;L Annual Tab</v>
      </c>
      <c r="I84" s="401" t="str">
        <f t="shared" si="12"/>
        <v>Enter Year 1 in P&amp;L Annual Tab</v>
      </c>
      <c r="J84" s="401" t="str">
        <f t="shared" si="12"/>
        <v>Enter Year 1 in P&amp;L Annual Tab</v>
      </c>
      <c r="K84" s="401" t="str">
        <f t="shared" si="12"/>
        <v>Enter Year 1 in P&amp;L Annual Tab</v>
      </c>
      <c r="L84" s="401" t="str">
        <f t="shared" si="12"/>
        <v>Enter Year 1 in P&amp;L Annual Tab</v>
      </c>
      <c r="M84" s="402" t="str">
        <f t="shared" si="12"/>
        <v>Enter Year 1 in P&amp;L Annual Tab</v>
      </c>
      <c r="N84" s="402" t="str">
        <f t="shared" si="12"/>
        <v>Enter Year 1 in P&amp;L Annual Tab</v>
      </c>
      <c r="O84" s="402" t="str">
        <f t="shared" si="12"/>
        <v>Enter Year 1 in P&amp;L Annual Tab</v>
      </c>
      <c r="P84" s="402" t="str">
        <f t="shared" si="12"/>
        <v>Enter Year 1 in P&amp;L Annual Tab</v>
      </c>
      <c r="Q84" s="402" t="str">
        <f t="shared" si="12"/>
        <v>Enter Year 1 in P&amp;L Annual Tab</v>
      </c>
      <c r="R84" s="402" t="str">
        <f t="shared" si="12"/>
        <v>Totals</v>
      </c>
    </row>
    <row r="85" spans="3:19" ht="11.1" customHeight="1">
      <c r="D85" s="30"/>
      <c r="E85" s="136" t="str">
        <f t="shared" ref="E85:R85" si="13">+E28</f>
        <v>SALES</v>
      </c>
      <c r="F85" s="137">
        <f t="shared" si="13"/>
        <v>0</v>
      </c>
      <c r="G85" s="137">
        <f t="shared" si="13"/>
        <v>0</v>
      </c>
      <c r="H85" s="137">
        <f t="shared" si="13"/>
        <v>0</v>
      </c>
      <c r="I85" s="137">
        <f t="shared" si="13"/>
        <v>0</v>
      </c>
      <c r="J85" s="137">
        <f t="shared" si="13"/>
        <v>0</v>
      </c>
      <c r="K85" s="137">
        <f t="shared" si="13"/>
        <v>0</v>
      </c>
      <c r="L85" s="137">
        <f t="shared" si="13"/>
        <v>0</v>
      </c>
      <c r="M85" s="138">
        <f t="shared" si="13"/>
        <v>0</v>
      </c>
      <c r="N85" s="138">
        <f t="shared" si="13"/>
        <v>0</v>
      </c>
      <c r="O85" s="138">
        <f t="shared" si="13"/>
        <v>0</v>
      </c>
      <c r="P85" s="138">
        <f t="shared" si="13"/>
        <v>0</v>
      </c>
      <c r="Q85" s="138">
        <f t="shared" si="13"/>
        <v>0</v>
      </c>
      <c r="R85" s="138">
        <f t="shared" si="13"/>
        <v>0</v>
      </c>
    </row>
    <row r="86" spans="3:19" ht="11.1" customHeight="1">
      <c r="D86" s="30"/>
      <c r="E86" s="139" t="str">
        <f t="shared" ref="E86:R86" si="14">+E29</f>
        <v>Cost of Goods Sold</v>
      </c>
      <c r="F86" s="138">
        <f t="shared" si="14"/>
        <v>0</v>
      </c>
      <c r="G86" s="138">
        <f t="shared" si="14"/>
        <v>0</v>
      </c>
      <c r="H86" s="138">
        <f t="shared" si="14"/>
        <v>0</v>
      </c>
      <c r="I86" s="138">
        <f t="shared" si="14"/>
        <v>0</v>
      </c>
      <c r="J86" s="138">
        <f t="shared" si="14"/>
        <v>0</v>
      </c>
      <c r="K86" s="138">
        <f t="shared" si="14"/>
        <v>0</v>
      </c>
      <c r="L86" s="138">
        <f t="shared" si="14"/>
        <v>0</v>
      </c>
      <c r="M86" s="138">
        <f t="shared" si="14"/>
        <v>0</v>
      </c>
      <c r="N86" s="138">
        <f t="shared" si="14"/>
        <v>0</v>
      </c>
      <c r="O86" s="138">
        <f t="shared" si="14"/>
        <v>0</v>
      </c>
      <c r="P86" s="138">
        <f t="shared" si="14"/>
        <v>0</v>
      </c>
      <c r="Q86" s="138">
        <f t="shared" si="14"/>
        <v>0</v>
      </c>
      <c r="R86" s="138">
        <f t="shared" si="14"/>
        <v>0</v>
      </c>
    </row>
    <row r="87" spans="3:19" ht="11.1" customHeight="1">
      <c r="D87" s="30"/>
      <c r="E87" s="139" t="str">
        <f t="shared" ref="E87:R87" si="15">+E30</f>
        <v>Gross Profit</v>
      </c>
      <c r="F87" s="140">
        <f t="shared" si="15"/>
        <v>0</v>
      </c>
      <c r="G87" s="140">
        <f t="shared" si="15"/>
        <v>0</v>
      </c>
      <c r="H87" s="140">
        <f t="shared" si="15"/>
        <v>0</v>
      </c>
      <c r="I87" s="140">
        <f t="shared" si="15"/>
        <v>0</v>
      </c>
      <c r="J87" s="140">
        <f t="shared" si="15"/>
        <v>0</v>
      </c>
      <c r="K87" s="140">
        <f t="shared" si="15"/>
        <v>0</v>
      </c>
      <c r="L87" s="140">
        <f t="shared" si="15"/>
        <v>0</v>
      </c>
      <c r="M87" s="140">
        <f t="shared" si="15"/>
        <v>0</v>
      </c>
      <c r="N87" s="140">
        <f t="shared" si="15"/>
        <v>0</v>
      </c>
      <c r="O87" s="140">
        <f t="shared" si="15"/>
        <v>0</v>
      </c>
      <c r="P87" s="140">
        <f t="shared" si="15"/>
        <v>0</v>
      </c>
      <c r="Q87" s="140">
        <f t="shared" si="15"/>
        <v>0</v>
      </c>
      <c r="R87" s="140">
        <f t="shared" si="15"/>
        <v>0</v>
      </c>
    </row>
    <row r="88" spans="3:19" ht="11.1" customHeight="1">
      <c r="D88" s="30"/>
      <c r="E88" s="139" t="str">
        <f t="shared" ref="E88:R88" si="16">+E31</f>
        <v>Gross Margin %</v>
      </c>
      <c r="F88" s="403" t="str">
        <f t="shared" si="16"/>
        <v/>
      </c>
      <c r="G88" s="403" t="str">
        <f t="shared" si="16"/>
        <v/>
      </c>
      <c r="H88" s="403" t="str">
        <f t="shared" si="16"/>
        <v/>
      </c>
      <c r="I88" s="403" t="str">
        <f t="shared" si="16"/>
        <v/>
      </c>
      <c r="J88" s="403" t="str">
        <f t="shared" si="16"/>
        <v/>
      </c>
      <c r="K88" s="403" t="str">
        <f t="shared" si="16"/>
        <v/>
      </c>
      <c r="L88" s="403" t="str">
        <f t="shared" si="16"/>
        <v/>
      </c>
      <c r="M88" s="403" t="str">
        <f t="shared" si="16"/>
        <v/>
      </c>
      <c r="N88" s="403" t="str">
        <f t="shared" si="16"/>
        <v/>
      </c>
      <c r="O88" s="403" t="str">
        <f t="shared" si="16"/>
        <v/>
      </c>
      <c r="P88" s="403" t="str">
        <f t="shared" si="16"/>
        <v/>
      </c>
      <c r="Q88" s="403" t="str">
        <f t="shared" si="16"/>
        <v/>
      </c>
      <c r="R88" s="403" t="str">
        <f t="shared" si="16"/>
        <v>-</v>
      </c>
    </row>
    <row r="89" spans="3:19" ht="5.0999999999999996" customHeight="1">
      <c r="D89" s="30"/>
      <c r="E89" s="134"/>
      <c r="F89" s="134"/>
      <c r="G89" s="134"/>
      <c r="H89" s="134"/>
      <c r="I89" s="134"/>
      <c r="J89" s="134"/>
      <c r="K89" s="134"/>
      <c r="L89" s="134"/>
      <c r="M89" s="134"/>
      <c r="N89" s="134"/>
      <c r="O89" s="134"/>
      <c r="P89" s="134"/>
      <c r="Q89" s="134"/>
      <c r="R89" s="134"/>
    </row>
    <row r="90" spans="3:19" ht="11.1" customHeight="1">
      <c r="D90" s="30"/>
      <c r="E90" s="141" t="str">
        <f>+E33</f>
        <v>OPERATING EXPENSES</v>
      </c>
      <c r="F90" s="134"/>
      <c r="G90" s="134"/>
      <c r="H90" s="134"/>
      <c r="I90" s="134"/>
      <c r="J90" s="134"/>
      <c r="K90" s="134"/>
      <c r="L90" s="134"/>
      <c r="M90" s="134"/>
      <c r="N90" s="134"/>
      <c r="O90" s="134"/>
      <c r="P90" s="134"/>
      <c r="Q90" s="134"/>
      <c r="R90" s="134"/>
    </row>
    <row r="91" spans="3:19" ht="11.1" customHeight="1">
      <c r="C91" s="195">
        <v>1</v>
      </c>
      <c r="D91" s="196" t="e">
        <f>SMALL($D$34:$D$62,COUNTIF($D$34:$D$62,"&lt;1")+C91)</f>
        <v>#NUM!</v>
      </c>
      <c r="E91" s="142" t="str">
        <f>IF(ISERROR(VLOOKUP($D91,$D$34:$R$65,2,FALSE)),"",(VLOOKUP($D91,$D$34:$R$65,2,FALSE)))</f>
        <v/>
      </c>
      <c r="F91" s="138" t="str">
        <f>IF(ISERROR(VLOOKUP($D91,$D$34:$R$65,3,FALSE)),"",(VLOOKUP($D91,$D$34:$R$65,3,FALSE)))</f>
        <v/>
      </c>
      <c r="G91" s="138" t="str">
        <f>IF(ISERROR(VLOOKUP($D91,$D$34:$R$65,4,FALSE)),"",(VLOOKUP($D91,$D$34:$R$65,4,FALSE)))</f>
        <v/>
      </c>
      <c r="H91" s="138" t="str">
        <f>IF(ISERROR(VLOOKUP($D91,$D$34:$R$65,5,FALSE)),"",(VLOOKUP($D91,$D$34:$R$65,5,FALSE)))</f>
        <v/>
      </c>
      <c r="I91" s="138" t="str">
        <f>IF(ISERROR(VLOOKUP($D91,$D$34:$R$65,6,FALSE)),"",(VLOOKUP($D91,$D$34:$R$65,6,FALSE)))</f>
        <v/>
      </c>
      <c r="J91" s="138" t="str">
        <f>IF(ISERROR(VLOOKUP($D91,$D$34:$R$65,7,FALSE)),"",(VLOOKUP($D91,$D$34:$R$65,7,FALSE)))</f>
        <v/>
      </c>
      <c r="K91" s="138" t="str">
        <f>IF(ISERROR(VLOOKUP($D91,$D$34:$R$65,8,FALSE)),"",(VLOOKUP($D91,$D$34:$R$65,8,FALSE)))</f>
        <v/>
      </c>
      <c r="L91" s="138" t="str">
        <f>IF(ISERROR(VLOOKUP($D91,$D$34:$R$65,9,FALSE)),"",(VLOOKUP($D91,$D$34:$R$65,9,FALSE)))</f>
        <v/>
      </c>
      <c r="M91" s="138" t="str">
        <f>IF(ISERROR(VLOOKUP($D91,$D$34:$R$65,10,FALSE)),"",(VLOOKUP($D91,$D$34:$R$65,10,FALSE)))</f>
        <v/>
      </c>
      <c r="N91" s="138" t="str">
        <f>IF(ISERROR(VLOOKUP($D91,$D$34:$R$65,11,FALSE)),"",(VLOOKUP($D91,$D$34:$R$65,11,FALSE)))</f>
        <v/>
      </c>
      <c r="O91" s="138" t="str">
        <f>IF(ISERROR(VLOOKUP($D91,$D$34:$R$65,12,FALSE)),"",(VLOOKUP($D91,$D$34:$R$65,12,FALSE)))</f>
        <v/>
      </c>
      <c r="P91" s="138" t="str">
        <f>IF(ISERROR(VLOOKUP($D91,$D$34:$R$65,13,FALSE)),"",(VLOOKUP($D91,$D$34:$R$65,13,FALSE)))</f>
        <v/>
      </c>
      <c r="Q91" s="138" t="str">
        <f>IF(ISERROR(VLOOKUP($D91,$D$34:$R$65,14,FALSE)),"",(VLOOKUP($D91,$D$34:$R$65,14,FALSE)))</f>
        <v/>
      </c>
      <c r="R91" s="138" t="str">
        <f>IF(ISERROR(VLOOKUP($D91,$D$34:$R$65,15,FALSE)),"",(VLOOKUP($D91,$D$34:$R$65,15,FALSE)))</f>
        <v/>
      </c>
      <c r="S91" s="43"/>
    </row>
    <row r="92" spans="3:19" ht="11.1" customHeight="1">
      <c r="C92" s="196">
        <v>2</v>
      </c>
      <c r="D92" s="196" t="e">
        <f t="shared" ref="D92:D122" si="17">SMALL($D$34:$D$62,COUNTIF($D$34:$D$62,"&lt;1")+C92)</f>
        <v>#NUM!</v>
      </c>
      <c r="E92" s="142" t="str">
        <f t="shared" ref="E92:E122" si="18">IF(ISERROR(VLOOKUP($D92,$D$34:$R$65,2,FALSE)),"",(VLOOKUP($D92,$D$34:$R$65,2,FALSE)))</f>
        <v/>
      </c>
      <c r="F92" s="138" t="str">
        <f t="shared" ref="F92:F122" si="19">IF(ISERROR(VLOOKUP($D92,$D$34:$R$65,3,FALSE)),"",(VLOOKUP($D92,$D$34:$R$65,3,FALSE)))</f>
        <v/>
      </c>
      <c r="G92" s="138" t="str">
        <f t="shared" ref="G92:G122" si="20">IF(ISERROR(VLOOKUP($D92,$D$34:$R$65,4,FALSE)),"",(VLOOKUP($D92,$D$34:$R$65,4,FALSE)))</f>
        <v/>
      </c>
      <c r="H92" s="138" t="str">
        <f t="shared" ref="H92:H122" si="21">IF(ISERROR(VLOOKUP($D92,$D$34:$R$65,5,FALSE)),"",(VLOOKUP($D92,$D$34:$R$65,5,FALSE)))</f>
        <v/>
      </c>
      <c r="I92" s="138" t="str">
        <f t="shared" ref="I92:I122" si="22">IF(ISERROR(VLOOKUP($D92,$D$34:$R$65,6,FALSE)),"",(VLOOKUP($D92,$D$34:$R$65,6,FALSE)))</f>
        <v/>
      </c>
      <c r="J92" s="138" t="str">
        <f t="shared" ref="J92:J122" si="23">IF(ISERROR(VLOOKUP($D92,$D$34:$R$65,7,FALSE)),"",(VLOOKUP($D92,$D$34:$R$65,7,FALSE)))</f>
        <v/>
      </c>
      <c r="K92" s="138" t="str">
        <f t="shared" ref="K92:K122" si="24">IF(ISERROR(VLOOKUP($D92,$D$34:$R$65,8,FALSE)),"",(VLOOKUP($D92,$D$34:$R$65,8,FALSE)))</f>
        <v/>
      </c>
      <c r="L92" s="138" t="str">
        <f t="shared" ref="L92:L122" si="25">IF(ISERROR(VLOOKUP($D92,$D$34:$R$65,9,FALSE)),"",(VLOOKUP($D92,$D$34:$R$65,9,FALSE)))</f>
        <v/>
      </c>
      <c r="M92" s="138" t="str">
        <f t="shared" ref="M92:M122" si="26">IF(ISERROR(VLOOKUP($D92,$D$34:$R$65,10,FALSE)),"",(VLOOKUP($D92,$D$34:$R$65,10,FALSE)))</f>
        <v/>
      </c>
      <c r="N92" s="138" t="str">
        <f t="shared" ref="N92:N122" si="27">IF(ISERROR(VLOOKUP($D92,$D$34:$R$65,11,FALSE)),"",(VLOOKUP($D92,$D$34:$R$65,11,FALSE)))</f>
        <v/>
      </c>
      <c r="O92" s="138" t="str">
        <f t="shared" ref="O92:O122" si="28">IF(ISERROR(VLOOKUP($D92,$D$34:$R$65,12,FALSE)),"",(VLOOKUP($D92,$D$34:$R$65,12,FALSE)))</f>
        <v/>
      </c>
      <c r="P92" s="138" t="str">
        <f t="shared" ref="P92:P122" si="29">IF(ISERROR(VLOOKUP($D92,$D$34:$R$65,13,FALSE)),"",(VLOOKUP($D92,$D$34:$R$65,13,FALSE)))</f>
        <v/>
      </c>
      <c r="Q92" s="138" t="str">
        <f t="shared" ref="Q92:Q122" si="30">IF(ISERROR(VLOOKUP($D92,$D$34:$R$65,14,FALSE)),"",(VLOOKUP($D92,$D$34:$R$65,14,FALSE)))</f>
        <v/>
      </c>
      <c r="R92" s="138" t="str">
        <f t="shared" ref="R92:R122" si="31">IF(ISERROR(VLOOKUP($D92,$D$34:$R$65,15,FALSE)),"",(VLOOKUP($D92,$D$34:$R$65,15,FALSE)))</f>
        <v/>
      </c>
      <c r="S92" s="43"/>
    </row>
    <row r="93" spans="3:19" ht="11.1" customHeight="1">
      <c r="C93" s="196">
        <v>3</v>
      </c>
      <c r="D93" s="196" t="e">
        <f t="shared" si="17"/>
        <v>#NUM!</v>
      </c>
      <c r="E93" s="142" t="str">
        <f t="shared" si="18"/>
        <v/>
      </c>
      <c r="F93" s="138" t="str">
        <f t="shared" si="19"/>
        <v/>
      </c>
      <c r="G93" s="138" t="str">
        <f t="shared" si="20"/>
        <v/>
      </c>
      <c r="H93" s="138" t="str">
        <f t="shared" si="21"/>
        <v/>
      </c>
      <c r="I93" s="138" t="str">
        <f t="shared" si="22"/>
        <v/>
      </c>
      <c r="J93" s="138" t="str">
        <f t="shared" si="23"/>
        <v/>
      </c>
      <c r="K93" s="138" t="str">
        <f t="shared" si="24"/>
        <v/>
      </c>
      <c r="L93" s="138" t="str">
        <f t="shared" si="25"/>
        <v/>
      </c>
      <c r="M93" s="138" t="str">
        <f t="shared" si="26"/>
        <v/>
      </c>
      <c r="N93" s="138" t="str">
        <f t="shared" si="27"/>
        <v/>
      </c>
      <c r="O93" s="138" t="str">
        <f t="shared" si="28"/>
        <v/>
      </c>
      <c r="P93" s="138" t="str">
        <f t="shared" si="29"/>
        <v/>
      </c>
      <c r="Q93" s="138" t="str">
        <f t="shared" si="30"/>
        <v/>
      </c>
      <c r="R93" s="138" t="str">
        <f t="shared" si="31"/>
        <v/>
      </c>
      <c r="S93" s="43"/>
    </row>
    <row r="94" spans="3:19" ht="11.1" customHeight="1">
      <c r="C94" s="197">
        <v>4</v>
      </c>
      <c r="D94" s="196" t="e">
        <f t="shared" si="17"/>
        <v>#NUM!</v>
      </c>
      <c r="E94" s="142" t="str">
        <f t="shared" si="18"/>
        <v/>
      </c>
      <c r="F94" s="138" t="str">
        <f t="shared" si="19"/>
        <v/>
      </c>
      <c r="G94" s="138" t="str">
        <f t="shared" si="20"/>
        <v/>
      </c>
      <c r="H94" s="138" t="str">
        <f t="shared" si="21"/>
        <v/>
      </c>
      <c r="I94" s="138" t="str">
        <f t="shared" si="22"/>
        <v/>
      </c>
      <c r="J94" s="138" t="str">
        <f t="shared" si="23"/>
        <v/>
      </c>
      <c r="K94" s="138" t="str">
        <f t="shared" si="24"/>
        <v/>
      </c>
      <c r="L94" s="138" t="str">
        <f t="shared" si="25"/>
        <v/>
      </c>
      <c r="M94" s="138" t="str">
        <f t="shared" si="26"/>
        <v/>
      </c>
      <c r="N94" s="138" t="str">
        <f t="shared" si="27"/>
        <v/>
      </c>
      <c r="O94" s="138" t="str">
        <f t="shared" si="28"/>
        <v/>
      </c>
      <c r="P94" s="138" t="str">
        <f t="shared" si="29"/>
        <v/>
      </c>
      <c r="Q94" s="138" t="str">
        <f t="shared" si="30"/>
        <v/>
      </c>
      <c r="R94" s="138" t="str">
        <f t="shared" si="31"/>
        <v/>
      </c>
      <c r="S94" s="43"/>
    </row>
    <row r="95" spans="3:19" ht="11.1" customHeight="1">
      <c r="C95" s="197">
        <v>5</v>
      </c>
      <c r="D95" s="196" t="e">
        <f t="shared" si="17"/>
        <v>#NUM!</v>
      </c>
      <c r="E95" s="142" t="str">
        <f t="shared" si="18"/>
        <v/>
      </c>
      <c r="F95" s="138" t="str">
        <f t="shared" si="19"/>
        <v/>
      </c>
      <c r="G95" s="138" t="str">
        <f t="shared" si="20"/>
        <v/>
      </c>
      <c r="H95" s="138" t="str">
        <f t="shared" si="21"/>
        <v/>
      </c>
      <c r="I95" s="138" t="str">
        <f t="shared" si="22"/>
        <v/>
      </c>
      <c r="J95" s="138" t="str">
        <f t="shared" si="23"/>
        <v/>
      </c>
      <c r="K95" s="138" t="str">
        <f t="shared" si="24"/>
        <v/>
      </c>
      <c r="L95" s="138" t="str">
        <f t="shared" si="25"/>
        <v/>
      </c>
      <c r="M95" s="138" t="str">
        <f t="shared" si="26"/>
        <v/>
      </c>
      <c r="N95" s="138" t="str">
        <f t="shared" si="27"/>
        <v/>
      </c>
      <c r="O95" s="138" t="str">
        <f t="shared" si="28"/>
        <v/>
      </c>
      <c r="P95" s="138" t="str">
        <f t="shared" si="29"/>
        <v/>
      </c>
      <c r="Q95" s="138" t="str">
        <f t="shared" si="30"/>
        <v/>
      </c>
      <c r="R95" s="138" t="str">
        <f t="shared" si="31"/>
        <v/>
      </c>
      <c r="S95" s="43"/>
    </row>
    <row r="96" spans="3:19" ht="11.1" customHeight="1">
      <c r="C96" s="197">
        <v>6</v>
      </c>
      <c r="D96" s="196" t="e">
        <f t="shared" si="17"/>
        <v>#NUM!</v>
      </c>
      <c r="E96" s="142" t="str">
        <f t="shared" si="18"/>
        <v/>
      </c>
      <c r="F96" s="138" t="str">
        <f t="shared" si="19"/>
        <v/>
      </c>
      <c r="G96" s="138" t="str">
        <f t="shared" si="20"/>
        <v/>
      </c>
      <c r="H96" s="138" t="str">
        <f t="shared" si="21"/>
        <v/>
      </c>
      <c r="I96" s="138" t="str">
        <f t="shared" si="22"/>
        <v/>
      </c>
      <c r="J96" s="138" t="str">
        <f t="shared" si="23"/>
        <v/>
      </c>
      <c r="K96" s="138" t="str">
        <f t="shared" si="24"/>
        <v/>
      </c>
      <c r="L96" s="138" t="str">
        <f t="shared" si="25"/>
        <v/>
      </c>
      <c r="M96" s="138" t="str">
        <f t="shared" si="26"/>
        <v/>
      </c>
      <c r="N96" s="138" t="str">
        <f t="shared" si="27"/>
        <v/>
      </c>
      <c r="O96" s="138" t="str">
        <f t="shared" si="28"/>
        <v/>
      </c>
      <c r="P96" s="138" t="str">
        <f t="shared" si="29"/>
        <v/>
      </c>
      <c r="Q96" s="138" t="str">
        <f t="shared" si="30"/>
        <v/>
      </c>
      <c r="R96" s="138" t="str">
        <f t="shared" si="31"/>
        <v/>
      </c>
      <c r="S96" s="43"/>
    </row>
    <row r="97" spans="3:19" ht="11.1" customHeight="1">
      <c r="C97" s="197">
        <v>7</v>
      </c>
      <c r="D97" s="196" t="e">
        <f t="shared" si="17"/>
        <v>#NUM!</v>
      </c>
      <c r="E97" s="142" t="str">
        <f t="shared" si="18"/>
        <v/>
      </c>
      <c r="F97" s="138" t="str">
        <f t="shared" si="19"/>
        <v/>
      </c>
      <c r="G97" s="138" t="str">
        <f t="shared" si="20"/>
        <v/>
      </c>
      <c r="H97" s="138" t="str">
        <f t="shared" si="21"/>
        <v/>
      </c>
      <c r="I97" s="138" t="str">
        <f t="shared" si="22"/>
        <v/>
      </c>
      <c r="J97" s="138" t="str">
        <f t="shared" si="23"/>
        <v/>
      </c>
      <c r="K97" s="138" t="str">
        <f t="shared" si="24"/>
        <v/>
      </c>
      <c r="L97" s="138" t="str">
        <f t="shared" si="25"/>
        <v/>
      </c>
      <c r="M97" s="138" t="str">
        <f t="shared" si="26"/>
        <v/>
      </c>
      <c r="N97" s="138" t="str">
        <f t="shared" si="27"/>
        <v/>
      </c>
      <c r="O97" s="138" t="str">
        <f t="shared" si="28"/>
        <v/>
      </c>
      <c r="P97" s="138" t="str">
        <f t="shared" si="29"/>
        <v/>
      </c>
      <c r="Q97" s="138" t="str">
        <f t="shared" si="30"/>
        <v/>
      </c>
      <c r="R97" s="138" t="str">
        <f t="shared" si="31"/>
        <v/>
      </c>
      <c r="S97" s="43"/>
    </row>
    <row r="98" spans="3:19" ht="11.1" customHeight="1">
      <c r="C98" s="197">
        <v>8</v>
      </c>
      <c r="D98" s="196" t="e">
        <f t="shared" si="17"/>
        <v>#NUM!</v>
      </c>
      <c r="E98" s="142" t="str">
        <f t="shared" si="18"/>
        <v/>
      </c>
      <c r="F98" s="138" t="str">
        <f t="shared" si="19"/>
        <v/>
      </c>
      <c r="G98" s="138" t="str">
        <f t="shared" si="20"/>
        <v/>
      </c>
      <c r="H98" s="138" t="str">
        <f t="shared" si="21"/>
        <v/>
      </c>
      <c r="I98" s="138" t="str">
        <f t="shared" si="22"/>
        <v/>
      </c>
      <c r="J98" s="138" t="str">
        <f t="shared" si="23"/>
        <v/>
      </c>
      <c r="K98" s="138" t="str">
        <f t="shared" si="24"/>
        <v/>
      </c>
      <c r="L98" s="138" t="str">
        <f t="shared" si="25"/>
        <v/>
      </c>
      <c r="M98" s="138" t="str">
        <f t="shared" si="26"/>
        <v/>
      </c>
      <c r="N98" s="138" t="str">
        <f t="shared" si="27"/>
        <v/>
      </c>
      <c r="O98" s="138" t="str">
        <f t="shared" si="28"/>
        <v/>
      </c>
      <c r="P98" s="138" t="str">
        <f t="shared" si="29"/>
        <v/>
      </c>
      <c r="Q98" s="138" t="str">
        <f t="shared" si="30"/>
        <v/>
      </c>
      <c r="R98" s="138" t="str">
        <f t="shared" si="31"/>
        <v/>
      </c>
      <c r="S98" s="43"/>
    </row>
    <row r="99" spans="3:19" ht="11.1" customHeight="1">
      <c r="C99" s="197">
        <v>9</v>
      </c>
      <c r="D99" s="196" t="e">
        <f t="shared" si="17"/>
        <v>#NUM!</v>
      </c>
      <c r="E99" s="142" t="str">
        <f t="shared" si="18"/>
        <v/>
      </c>
      <c r="F99" s="138" t="str">
        <f t="shared" si="19"/>
        <v/>
      </c>
      <c r="G99" s="138" t="str">
        <f t="shared" si="20"/>
        <v/>
      </c>
      <c r="H99" s="138" t="str">
        <f t="shared" si="21"/>
        <v/>
      </c>
      <c r="I99" s="138" t="str">
        <f t="shared" si="22"/>
        <v/>
      </c>
      <c r="J99" s="138" t="str">
        <f t="shared" si="23"/>
        <v/>
      </c>
      <c r="K99" s="138" t="str">
        <f t="shared" si="24"/>
        <v/>
      </c>
      <c r="L99" s="138" t="str">
        <f t="shared" si="25"/>
        <v/>
      </c>
      <c r="M99" s="138" t="str">
        <f t="shared" si="26"/>
        <v/>
      </c>
      <c r="N99" s="138" t="str">
        <f t="shared" si="27"/>
        <v/>
      </c>
      <c r="O99" s="138" t="str">
        <f t="shared" si="28"/>
        <v/>
      </c>
      <c r="P99" s="138" t="str">
        <f t="shared" si="29"/>
        <v/>
      </c>
      <c r="Q99" s="138" t="str">
        <f t="shared" si="30"/>
        <v/>
      </c>
      <c r="R99" s="138" t="str">
        <f t="shared" si="31"/>
        <v/>
      </c>
      <c r="S99" s="43"/>
    </row>
    <row r="100" spans="3:19" ht="11.1" customHeight="1">
      <c r="C100" s="197">
        <v>10</v>
      </c>
      <c r="D100" s="196" t="e">
        <f t="shared" si="17"/>
        <v>#NUM!</v>
      </c>
      <c r="E100" s="142" t="str">
        <f t="shared" si="18"/>
        <v/>
      </c>
      <c r="F100" s="138" t="str">
        <f t="shared" si="19"/>
        <v/>
      </c>
      <c r="G100" s="138" t="str">
        <f t="shared" si="20"/>
        <v/>
      </c>
      <c r="H100" s="138" t="str">
        <f t="shared" si="21"/>
        <v/>
      </c>
      <c r="I100" s="138" t="str">
        <f t="shared" si="22"/>
        <v/>
      </c>
      <c r="J100" s="138" t="str">
        <f t="shared" si="23"/>
        <v/>
      </c>
      <c r="K100" s="138" t="str">
        <f t="shared" si="24"/>
        <v/>
      </c>
      <c r="L100" s="138" t="str">
        <f t="shared" si="25"/>
        <v/>
      </c>
      <c r="M100" s="138" t="str">
        <f t="shared" si="26"/>
        <v/>
      </c>
      <c r="N100" s="138" t="str">
        <f t="shared" si="27"/>
        <v/>
      </c>
      <c r="O100" s="138" t="str">
        <f t="shared" si="28"/>
        <v/>
      </c>
      <c r="P100" s="138" t="str">
        <f t="shared" si="29"/>
        <v/>
      </c>
      <c r="Q100" s="138" t="str">
        <f t="shared" si="30"/>
        <v/>
      </c>
      <c r="R100" s="138" t="str">
        <f t="shared" si="31"/>
        <v/>
      </c>
      <c r="S100" s="43"/>
    </row>
    <row r="101" spans="3:19" ht="11.1" customHeight="1">
      <c r="C101" s="197">
        <v>11</v>
      </c>
      <c r="D101" s="196" t="e">
        <f t="shared" si="17"/>
        <v>#NUM!</v>
      </c>
      <c r="E101" s="142" t="str">
        <f t="shared" si="18"/>
        <v/>
      </c>
      <c r="F101" s="138" t="str">
        <f t="shared" si="19"/>
        <v/>
      </c>
      <c r="G101" s="138" t="str">
        <f t="shared" si="20"/>
        <v/>
      </c>
      <c r="H101" s="138" t="str">
        <f t="shared" si="21"/>
        <v/>
      </c>
      <c r="I101" s="138" t="str">
        <f t="shared" si="22"/>
        <v/>
      </c>
      <c r="J101" s="138" t="str">
        <f t="shared" si="23"/>
        <v/>
      </c>
      <c r="K101" s="138" t="str">
        <f t="shared" si="24"/>
        <v/>
      </c>
      <c r="L101" s="138" t="str">
        <f t="shared" si="25"/>
        <v/>
      </c>
      <c r="M101" s="138" t="str">
        <f t="shared" si="26"/>
        <v/>
      </c>
      <c r="N101" s="138" t="str">
        <f t="shared" si="27"/>
        <v/>
      </c>
      <c r="O101" s="138" t="str">
        <f t="shared" si="28"/>
        <v/>
      </c>
      <c r="P101" s="138" t="str">
        <f t="shared" si="29"/>
        <v/>
      </c>
      <c r="Q101" s="138" t="str">
        <f t="shared" si="30"/>
        <v/>
      </c>
      <c r="R101" s="138" t="str">
        <f t="shared" si="31"/>
        <v/>
      </c>
      <c r="S101" s="43"/>
    </row>
    <row r="102" spans="3:19" ht="11.1" customHeight="1">
      <c r="C102" s="197">
        <v>12</v>
      </c>
      <c r="D102" s="196" t="e">
        <f t="shared" si="17"/>
        <v>#NUM!</v>
      </c>
      <c r="E102" s="142" t="str">
        <f t="shared" si="18"/>
        <v/>
      </c>
      <c r="F102" s="138" t="str">
        <f t="shared" si="19"/>
        <v/>
      </c>
      <c r="G102" s="138" t="str">
        <f t="shared" si="20"/>
        <v/>
      </c>
      <c r="H102" s="138" t="str">
        <f t="shared" si="21"/>
        <v/>
      </c>
      <c r="I102" s="138" t="str">
        <f t="shared" si="22"/>
        <v/>
      </c>
      <c r="J102" s="138" t="str">
        <f t="shared" si="23"/>
        <v/>
      </c>
      <c r="K102" s="138" t="str">
        <f t="shared" si="24"/>
        <v/>
      </c>
      <c r="L102" s="138" t="str">
        <f t="shared" si="25"/>
        <v/>
      </c>
      <c r="M102" s="138" t="str">
        <f t="shared" si="26"/>
        <v/>
      </c>
      <c r="N102" s="138" t="str">
        <f t="shared" si="27"/>
        <v/>
      </c>
      <c r="O102" s="138" t="str">
        <f t="shared" si="28"/>
        <v/>
      </c>
      <c r="P102" s="138" t="str">
        <f t="shared" si="29"/>
        <v/>
      </c>
      <c r="Q102" s="138" t="str">
        <f t="shared" si="30"/>
        <v/>
      </c>
      <c r="R102" s="138" t="str">
        <f t="shared" si="31"/>
        <v/>
      </c>
      <c r="S102" s="43"/>
    </row>
    <row r="103" spans="3:19" ht="11.1" customHeight="1">
      <c r="C103" s="197">
        <v>13</v>
      </c>
      <c r="D103" s="196" t="e">
        <f t="shared" si="17"/>
        <v>#NUM!</v>
      </c>
      <c r="E103" s="142" t="str">
        <f t="shared" si="18"/>
        <v/>
      </c>
      <c r="F103" s="138" t="str">
        <f t="shared" si="19"/>
        <v/>
      </c>
      <c r="G103" s="138" t="str">
        <f t="shared" si="20"/>
        <v/>
      </c>
      <c r="H103" s="138" t="str">
        <f t="shared" si="21"/>
        <v/>
      </c>
      <c r="I103" s="138" t="str">
        <f t="shared" si="22"/>
        <v/>
      </c>
      <c r="J103" s="138" t="str">
        <f t="shared" si="23"/>
        <v/>
      </c>
      <c r="K103" s="138" t="str">
        <f t="shared" si="24"/>
        <v/>
      </c>
      <c r="L103" s="138" t="str">
        <f t="shared" si="25"/>
        <v/>
      </c>
      <c r="M103" s="138" t="str">
        <f t="shared" si="26"/>
        <v/>
      </c>
      <c r="N103" s="138" t="str">
        <f t="shared" si="27"/>
        <v/>
      </c>
      <c r="O103" s="138" t="str">
        <f t="shared" si="28"/>
        <v/>
      </c>
      <c r="P103" s="138" t="str">
        <f t="shared" si="29"/>
        <v/>
      </c>
      <c r="Q103" s="138" t="str">
        <f t="shared" si="30"/>
        <v/>
      </c>
      <c r="R103" s="138" t="str">
        <f t="shared" si="31"/>
        <v/>
      </c>
      <c r="S103" s="43"/>
    </row>
    <row r="104" spans="3:19" ht="11.1" customHeight="1">
      <c r="C104" s="197">
        <v>14</v>
      </c>
      <c r="D104" s="196" t="e">
        <f t="shared" si="17"/>
        <v>#NUM!</v>
      </c>
      <c r="E104" s="142" t="str">
        <f t="shared" si="18"/>
        <v/>
      </c>
      <c r="F104" s="138" t="str">
        <f t="shared" si="19"/>
        <v/>
      </c>
      <c r="G104" s="138" t="str">
        <f t="shared" si="20"/>
        <v/>
      </c>
      <c r="H104" s="138" t="str">
        <f t="shared" si="21"/>
        <v/>
      </c>
      <c r="I104" s="138" t="str">
        <f t="shared" si="22"/>
        <v/>
      </c>
      <c r="J104" s="138" t="str">
        <f t="shared" si="23"/>
        <v/>
      </c>
      <c r="K104" s="138" t="str">
        <f t="shared" si="24"/>
        <v/>
      </c>
      <c r="L104" s="138" t="str">
        <f t="shared" si="25"/>
        <v/>
      </c>
      <c r="M104" s="138" t="str">
        <f t="shared" si="26"/>
        <v/>
      </c>
      <c r="N104" s="138" t="str">
        <f t="shared" si="27"/>
        <v/>
      </c>
      <c r="O104" s="138" t="str">
        <f t="shared" si="28"/>
        <v/>
      </c>
      <c r="P104" s="138" t="str">
        <f t="shared" si="29"/>
        <v/>
      </c>
      <c r="Q104" s="138" t="str">
        <f t="shared" si="30"/>
        <v/>
      </c>
      <c r="R104" s="138" t="str">
        <f t="shared" si="31"/>
        <v/>
      </c>
      <c r="S104" s="43"/>
    </row>
    <row r="105" spans="3:19" ht="11.1" customHeight="1">
      <c r="C105" s="197">
        <v>15</v>
      </c>
      <c r="D105" s="196" t="e">
        <f t="shared" si="17"/>
        <v>#NUM!</v>
      </c>
      <c r="E105" s="142" t="str">
        <f t="shared" si="18"/>
        <v/>
      </c>
      <c r="F105" s="138" t="str">
        <f t="shared" si="19"/>
        <v/>
      </c>
      <c r="G105" s="138" t="str">
        <f t="shared" si="20"/>
        <v/>
      </c>
      <c r="H105" s="138" t="str">
        <f t="shared" si="21"/>
        <v/>
      </c>
      <c r="I105" s="138" t="str">
        <f t="shared" si="22"/>
        <v/>
      </c>
      <c r="J105" s="138" t="str">
        <f t="shared" si="23"/>
        <v/>
      </c>
      <c r="K105" s="138" t="str">
        <f t="shared" si="24"/>
        <v/>
      </c>
      <c r="L105" s="138" t="str">
        <f t="shared" si="25"/>
        <v/>
      </c>
      <c r="M105" s="138" t="str">
        <f t="shared" si="26"/>
        <v/>
      </c>
      <c r="N105" s="138" t="str">
        <f t="shared" si="27"/>
        <v/>
      </c>
      <c r="O105" s="138" t="str">
        <f t="shared" si="28"/>
        <v/>
      </c>
      <c r="P105" s="138" t="str">
        <f t="shared" si="29"/>
        <v/>
      </c>
      <c r="Q105" s="138" t="str">
        <f t="shared" si="30"/>
        <v/>
      </c>
      <c r="R105" s="138" t="str">
        <f t="shared" si="31"/>
        <v/>
      </c>
      <c r="S105" s="43"/>
    </row>
    <row r="106" spans="3:19" ht="11.1" customHeight="1">
      <c r="C106" s="197">
        <v>16</v>
      </c>
      <c r="D106" s="196" t="e">
        <f t="shared" si="17"/>
        <v>#NUM!</v>
      </c>
      <c r="E106" s="142" t="str">
        <f t="shared" si="18"/>
        <v/>
      </c>
      <c r="F106" s="138" t="str">
        <f t="shared" si="19"/>
        <v/>
      </c>
      <c r="G106" s="138" t="str">
        <f t="shared" si="20"/>
        <v/>
      </c>
      <c r="H106" s="138" t="str">
        <f t="shared" si="21"/>
        <v/>
      </c>
      <c r="I106" s="138" t="str">
        <f t="shared" si="22"/>
        <v/>
      </c>
      <c r="J106" s="138" t="str">
        <f t="shared" si="23"/>
        <v/>
      </c>
      <c r="K106" s="138" t="str">
        <f t="shared" si="24"/>
        <v/>
      </c>
      <c r="L106" s="138" t="str">
        <f t="shared" si="25"/>
        <v/>
      </c>
      <c r="M106" s="138" t="str">
        <f t="shared" si="26"/>
        <v/>
      </c>
      <c r="N106" s="138" t="str">
        <f t="shared" si="27"/>
        <v/>
      </c>
      <c r="O106" s="138" t="str">
        <f t="shared" si="28"/>
        <v/>
      </c>
      <c r="P106" s="138" t="str">
        <f t="shared" si="29"/>
        <v/>
      </c>
      <c r="Q106" s="138" t="str">
        <f t="shared" si="30"/>
        <v/>
      </c>
      <c r="R106" s="138" t="str">
        <f t="shared" si="31"/>
        <v/>
      </c>
      <c r="S106" s="43"/>
    </row>
    <row r="107" spans="3:19" ht="11.1" customHeight="1">
      <c r="C107" s="197">
        <v>17</v>
      </c>
      <c r="D107" s="196" t="e">
        <f t="shared" si="17"/>
        <v>#NUM!</v>
      </c>
      <c r="E107" s="142" t="str">
        <f t="shared" si="18"/>
        <v/>
      </c>
      <c r="F107" s="138" t="str">
        <f t="shared" si="19"/>
        <v/>
      </c>
      <c r="G107" s="138" t="str">
        <f t="shared" si="20"/>
        <v/>
      </c>
      <c r="H107" s="138" t="str">
        <f t="shared" si="21"/>
        <v/>
      </c>
      <c r="I107" s="138" t="str">
        <f t="shared" si="22"/>
        <v/>
      </c>
      <c r="J107" s="138" t="str">
        <f t="shared" si="23"/>
        <v/>
      </c>
      <c r="K107" s="138" t="str">
        <f t="shared" si="24"/>
        <v/>
      </c>
      <c r="L107" s="138" t="str">
        <f t="shared" si="25"/>
        <v/>
      </c>
      <c r="M107" s="138" t="str">
        <f t="shared" si="26"/>
        <v/>
      </c>
      <c r="N107" s="138" t="str">
        <f t="shared" si="27"/>
        <v/>
      </c>
      <c r="O107" s="138" t="str">
        <f t="shared" si="28"/>
        <v/>
      </c>
      <c r="P107" s="138" t="str">
        <f t="shared" si="29"/>
        <v/>
      </c>
      <c r="Q107" s="138" t="str">
        <f t="shared" si="30"/>
        <v/>
      </c>
      <c r="R107" s="138" t="str">
        <f t="shared" si="31"/>
        <v/>
      </c>
      <c r="S107" s="43"/>
    </row>
    <row r="108" spans="3:19" ht="11.1" customHeight="1">
      <c r="C108" s="197">
        <v>18</v>
      </c>
      <c r="D108" s="196" t="e">
        <f t="shared" si="17"/>
        <v>#NUM!</v>
      </c>
      <c r="E108" s="142" t="str">
        <f t="shared" si="18"/>
        <v/>
      </c>
      <c r="F108" s="138" t="str">
        <f t="shared" si="19"/>
        <v/>
      </c>
      <c r="G108" s="138" t="str">
        <f t="shared" si="20"/>
        <v/>
      </c>
      <c r="H108" s="138" t="str">
        <f t="shared" si="21"/>
        <v/>
      </c>
      <c r="I108" s="138" t="str">
        <f t="shared" si="22"/>
        <v/>
      </c>
      <c r="J108" s="138" t="str">
        <f t="shared" si="23"/>
        <v/>
      </c>
      <c r="K108" s="138" t="str">
        <f t="shared" si="24"/>
        <v/>
      </c>
      <c r="L108" s="138" t="str">
        <f t="shared" si="25"/>
        <v/>
      </c>
      <c r="M108" s="138" t="str">
        <f t="shared" si="26"/>
        <v/>
      </c>
      <c r="N108" s="138" t="str">
        <f t="shared" si="27"/>
        <v/>
      </c>
      <c r="O108" s="138" t="str">
        <f t="shared" si="28"/>
        <v/>
      </c>
      <c r="P108" s="138" t="str">
        <f t="shared" si="29"/>
        <v/>
      </c>
      <c r="Q108" s="138" t="str">
        <f t="shared" si="30"/>
        <v/>
      </c>
      <c r="R108" s="138" t="str">
        <f t="shared" si="31"/>
        <v/>
      </c>
      <c r="S108" s="43"/>
    </row>
    <row r="109" spans="3:19" ht="11.1" customHeight="1">
      <c r="C109" s="197">
        <v>19</v>
      </c>
      <c r="D109" s="196" t="e">
        <f t="shared" si="17"/>
        <v>#NUM!</v>
      </c>
      <c r="E109" s="142" t="str">
        <f t="shared" si="18"/>
        <v/>
      </c>
      <c r="F109" s="138" t="str">
        <f t="shared" si="19"/>
        <v/>
      </c>
      <c r="G109" s="138" t="str">
        <f t="shared" si="20"/>
        <v/>
      </c>
      <c r="H109" s="138" t="str">
        <f t="shared" si="21"/>
        <v/>
      </c>
      <c r="I109" s="138" t="str">
        <f t="shared" si="22"/>
        <v/>
      </c>
      <c r="J109" s="138" t="str">
        <f t="shared" si="23"/>
        <v/>
      </c>
      <c r="K109" s="138" t="str">
        <f t="shared" si="24"/>
        <v/>
      </c>
      <c r="L109" s="138" t="str">
        <f t="shared" si="25"/>
        <v/>
      </c>
      <c r="M109" s="138" t="str">
        <f t="shared" si="26"/>
        <v/>
      </c>
      <c r="N109" s="138" t="str">
        <f t="shared" si="27"/>
        <v/>
      </c>
      <c r="O109" s="138" t="str">
        <f t="shared" si="28"/>
        <v/>
      </c>
      <c r="P109" s="138" t="str">
        <f t="shared" si="29"/>
        <v/>
      </c>
      <c r="Q109" s="138" t="str">
        <f t="shared" si="30"/>
        <v/>
      </c>
      <c r="R109" s="138" t="str">
        <f t="shared" si="31"/>
        <v/>
      </c>
      <c r="S109" s="43"/>
    </row>
    <row r="110" spans="3:19" ht="11.1" customHeight="1">
      <c r="C110" s="197">
        <v>20</v>
      </c>
      <c r="D110" s="196" t="e">
        <f t="shared" si="17"/>
        <v>#NUM!</v>
      </c>
      <c r="E110" s="142" t="str">
        <f t="shared" si="18"/>
        <v/>
      </c>
      <c r="F110" s="138" t="str">
        <f t="shared" si="19"/>
        <v/>
      </c>
      <c r="G110" s="138" t="str">
        <f t="shared" si="20"/>
        <v/>
      </c>
      <c r="H110" s="138" t="str">
        <f t="shared" si="21"/>
        <v/>
      </c>
      <c r="I110" s="138" t="str">
        <f t="shared" si="22"/>
        <v/>
      </c>
      <c r="J110" s="138" t="str">
        <f t="shared" si="23"/>
        <v/>
      </c>
      <c r="K110" s="138" t="str">
        <f t="shared" si="24"/>
        <v/>
      </c>
      <c r="L110" s="138" t="str">
        <f t="shared" si="25"/>
        <v/>
      </c>
      <c r="M110" s="138" t="str">
        <f t="shared" si="26"/>
        <v/>
      </c>
      <c r="N110" s="138" t="str">
        <f t="shared" si="27"/>
        <v/>
      </c>
      <c r="O110" s="138" t="str">
        <f t="shared" si="28"/>
        <v/>
      </c>
      <c r="P110" s="138" t="str">
        <f t="shared" si="29"/>
        <v/>
      </c>
      <c r="Q110" s="138" t="str">
        <f t="shared" si="30"/>
        <v/>
      </c>
      <c r="R110" s="138" t="str">
        <f t="shared" si="31"/>
        <v/>
      </c>
      <c r="S110" s="43"/>
    </row>
    <row r="111" spans="3:19" ht="11.1" customHeight="1">
      <c r="C111" s="197">
        <v>21</v>
      </c>
      <c r="D111" s="196" t="e">
        <f t="shared" si="17"/>
        <v>#NUM!</v>
      </c>
      <c r="E111" s="142" t="str">
        <f t="shared" si="18"/>
        <v/>
      </c>
      <c r="F111" s="138" t="str">
        <f t="shared" si="19"/>
        <v/>
      </c>
      <c r="G111" s="138" t="str">
        <f t="shared" si="20"/>
        <v/>
      </c>
      <c r="H111" s="138" t="str">
        <f t="shared" si="21"/>
        <v/>
      </c>
      <c r="I111" s="138" t="str">
        <f t="shared" si="22"/>
        <v/>
      </c>
      <c r="J111" s="138" t="str">
        <f t="shared" si="23"/>
        <v/>
      </c>
      <c r="K111" s="138" t="str">
        <f t="shared" si="24"/>
        <v/>
      </c>
      <c r="L111" s="138" t="str">
        <f t="shared" si="25"/>
        <v/>
      </c>
      <c r="M111" s="138" t="str">
        <f t="shared" si="26"/>
        <v/>
      </c>
      <c r="N111" s="138" t="str">
        <f t="shared" si="27"/>
        <v/>
      </c>
      <c r="O111" s="138" t="str">
        <f t="shared" si="28"/>
        <v/>
      </c>
      <c r="P111" s="138" t="str">
        <f t="shared" si="29"/>
        <v/>
      </c>
      <c r="Q111" s="138" t="str">
        <f t="shared" si="30"/>
        <v/>
      </c>
      <c r="R111" s="138" t="str">
        <f t="shared" si="31"/>
        <v/>
      </c>
      <c r="S111" s="43"/>
    </row>
    <row r="112" spans="3:19" ht="11.1" customHeight="1">
      <c r="C112" s="197">
        <v>22</v>
      </c>
      <c r="D112" s="196" t="e">
        <f t="shared" si="17"/>
        <v>#NUM!</v>
      </c>
      <c r="E112" s="142" t="str">
        <f t="shared" si="18"/>
        <v/>
      </c>
      <c r="F112" s="138" t="str">
        <f t="shared" si="19"/>
        <v/>
      </c>
      <c r="G112" s="138" t="str">
        <f t="shared" si="20"/>
        <v/>
      </c>
      <c r="H112" s="138" t="str">
        <f t="shared" si="21"/>
        <v/>
      </c>
      <c r="I112" s="138" t="str">
        <f t="shared" si="22"/>
        <v/>
      </c>
      <c r="J112" s="138" t="str">
        <f t="shared" si="23"/>
        <v/>
      </c>
      <c r="K112" s="138" t="str">
        <f t="shared" si="24"/>
        <v/>
      </c>
      <c r="L112" s="138" t="str">
        <f t="shared" si="25"/>
        <v/>
      </c>
      <c r="M112" s="138" t="str">
        <f t="shared" si="26"/>
        <v/>
      </c>
      <c r="N112" s="138" t="str">
        <f t="shared" si="27"/>
        <v/>
      </c>
      <c r="O112" s="138" t="str">
        <f t="shared" si="28"/>
        <v/>
      </c>
      <c r="P112" s="138" t="str">
        <f t="shared" si="29"/>
        <v/>
      </c>
      <c r="Q112" s="138" t="str">
        <f t="shared" si="30"/>
        <v/>
      </c>
      <c r="R112" s="138" t="str">
        <f t="shared" si="31"/>
        <v/>
      </c>
      <c r="S112" s="43"/>
    </row>
    <row r="113" spans="3:19" ht="11.1" customHeight="1">
      <c r="C113" s="197">
        <v>23</v>
      </c>
      <c r="D113" s="196" t="e">
        <f t="shared" si="17"/>
        <v>#NUM!</v>
      </c>
      <c r="E113" s="142" t="str">
        <f t="shared" si="18"/>
        <v/>
      </c>
      <c r="F113" s="138" t="str">
        <f t="shared" si="19"/>
        <v/>
      </c>
      <c r="G113" s="138" t="str">
        <f t="shared" si="20"/>
        <v/>
      </c>
      <c r="H113" s="138" t="str">
        <f t="shared" si="21"/>
        <v/>
      </c>
      <c r="I113" s="138" t="str">
        <f t="shared" si="22"/>
        <v/>
      </c>
      <c r="J113" s="138" t="str">
        <f t="shared" si="23"/>
        <v/>
      </c>
      <c r="K113" s="138" t="str">
        <f t="shared" si="24"/>
        <v/>
      </c>
      <c r="L113" s="138" t="str">
        <f t="shared" si="25"/>
        <v/>
      </c>
      <c r="M113" s="138" t="str">
        <f t="shared" si="26"/>
        <v/>
      </c>
      <c r="N113" s="138" t="str">
        <f t="shared" si="27"/>
        <v/>
      </c>
      <c r="O113" s="138" t="str">
        <f t="shared" si="28"/>
        <v/>
      </c>
      <c r="P113" s="138" t="str">
        <f t="shared" si="29"/>
        <v/>
      </c>
      <c r="Q113" s="138" t="str">
        <f t="shared" si="30"/>
        <v/>
      </c>
      <c r="R113" s="138" t="str">
        <f t="shared" si="31"/>
        <v/>
      </c>
      <c r="S113" s="43"/>
    </row>
    <row r="114" spans="3:19" ht="11.1" customHeight="1">
      <c r="C114" s="197">
        <v>24</v>
      </c>
      <c r="D114" s="196" t="e">
        <f t="shared" si="17"/>
        <v>#NUM!</v>
      </c>
      <c r="E114" s="142" t="str">
        <f t="shared" si="18"/>
        <v/>
      </c>
      <c r="F114" s="138" t="str">
        <f t="shared" si="19"/>
        <v/>
      </c>
      <c r="G114" s="138" t="str">
        <f t="shared" si="20"/>
        <v/>
      </c>
      <c r="H114" s="138" t="str">
        <f t="shared" si="21"/>
        <v/>
      </c>
      <c r="I114" s="138" t="str">
        <f t="shared" si="22"/>
        <v/>
      </c>
      <c r="J114" s="138" t="str">
        <f t="shared" si="23"/>
        <v/>
      </c>
      <c r="K114" s="138" t="str">
        <f t="shared" si="24"/>
        <v/>
      </c>
      <c r="L114" s="138" t="str">
        <f t="shared" si="25"/>
        <v/>
      </c>
      <c r="M114" s="138" t="str">
        <f t="shared" si="26"/>
        <v/>
      </c>
      <c r="N114" s="138" t="str">
        <f t="shared" si="27"/>
        <v/>
      </c>
      <c r="O114" s="138" t="str">
        <f t="shared" si="28"/>
        <v/>
      </c>
      <c r="P114" s="138" t="str">
        <f t="shared" si="29"/>
        <v/>
      </c>
      <c r="Q114" s="138" t="str">
        <f t="shared" si="30"/>
        <v/>
      </c>
      <c r="R114" s="138" t="str">
        <f t="shared" si="31"/>
        <v/>
      </c>
      <c r="S114" s="43"/>
    </row>
    <row r="115" spans="3:19" ht="11.1" customHeight="1">
      <c r="C115" s="197">
        <v>25</v>
      </c>
      <c r="D115" s="196" t="e">
        <f t="shared" si="17"/>
        <v>#NUM!</v>
      </c>
      <c r="E115" s="142" t="str">
        <f t="shared" si="18"/>
        <v/>
      </c>
      <c r="F115" s="138" t="str">
        <f t="shared" si="19"/>
        <v/>
      </c>
      <c r="G115" s="138" t="str">
        <f t="shared" si="20"/>
        <v/>
      </c>
      <c r="H115" s="138" t="str">
        <f t="shared" si="21"/>
        <v/>
      </c>
      <c r="I115" s="138" t="str">
        <f t="shared" si="22"/>
        <v/>
      </c>
      <c r="J115" s="138" t="str">
        <f t="shared" si="23"/>
        <v/>
      </c>
      <c r="K115" s="138" t="str">
        <f t="shared" si="24"/>
        <v/>
      </c>
      <c r="L115" s="138" t="str">
        <f t="shared" si="25"/>
        <v/>
      </c>
      <c r="M115" s="138" t="str">
        <f t="shared" si="26"/>
        <v/>
      </c>
      <c r="N115" s="138" t="str">
        <f t="shared" si="27"/>
        <v/>
      </c>
      <c r="O115" s="138" t="str">
        <f t="shared" si="28"/>
        <v/>
      </c>
      <c r="P115" s="138" t="str">
        <f t="shared" si="29"/>
        <v/>
      </c>
      <c r="Q115" s="138" t="str">
        <f t="shared" si="30"/>
        <v/>
      </c>
      <c r="R115" s="138" t="str">
        <f t="shared" si="31"/>
        <v/>
      </c>
      <c r="S115" s="43"/>
    </row>
    <row r="116" spans="3:19" ht="11.1" customHeight="1">
      <c r="C116" s="197">
        <v>26</v>
      </c>
      <c r="D116" s="196" t="e">
        <f t="shared" si="17"/>
        <v>#NUM!</v>
      </c>
      <c r="E116" s="142" t="str">
        <f t="shared" si="18"/>
        <v/>
      </c>
      <c r="F116" s="138" t="str">
        <f t="shared" si="19"/>
        <v/>
      </c>
      <c r="G116" s="138" t="str">
        <f t="shared" si="20"/>
        <v/>
      </c>
      <c r="H116" s="138" t="str">
        <f t="shared" si="21"/>
        <v/>
      </c>
      <c r="I116" s="138" t="str">
        <f t="shared" si="22"/>
        <v/>
      </c>
      <c r="J116" s="138" t="str">
        <f t="shared" si="23"/>
        <v/>
      </c>
      <c r="K116" s="138" t="str">
        <f t="shared" si="24"/>
        <v/>
      </c>
      <c r="L116" s="138" t="str">
        <f t="shared" si="25"/>
        <v/>
      </c>
      <c r="M116" s="138" t="str">
        <f t="shared" si="26"/>
        <v/>
      </c>
      <c r="N116" s="138" t="str">
        <f t="shared" si="27"/>
        <v/>
      </c>
      <c r="O116" s="138" t="str">
        <f t="shared" si="28"/>
        <v/>
      </c>
      <c r="P116" s="138" t="str">
        <f t="shared" si="29"/>
        <v/>
      </c>
      <c r="Q116" s="138" t="str">
        <f t="shared" si="30"/>
        <v/>
      </c>
      <c r="R116" s="138" t="str">
        <f t="shared" si="31"/>
        <v/>
      </c>
      <c r="S116" s="43"/>
    </row>
    <row r="117" spans="3:19" ht="11.1" customHeight="1">
      <c r="C117" s="197">
        <v>27</v>
      </c>
      <c r="D117" s="196" t="e">
        <f t="shared" si="17"/>
        <v>#NUM!</v>
      </c>
      <c r="E117" s="142" t="str">
        <f t="shared" si="18"/>
        <v/>
      </c>
      <c r="F117" s="138" t="str">
        <f t="shared" si="19"/>
        <v/>
      </c>
      <c r="G117" s="138" t="str">
        <f t="shared" si="20"/>
        <v/>
      </c>
      <c r="H117" s="138" t="str">
        <f t="shared" si="21"/>
        <v/>
      </c>
      <c r="I117" s="138" t="str">
        <f t="shared" si="22"/>
        <v/>
      </c>
      <c r="J117" s="138" t="str">
        <f t="shared" si="23"/>
        <v/>
      </c>
      <c r="K117" s="138" t="str">
        <f t="shared" si="24"/>
        <v/>
      </c>
      <c r="L117" s="138" t="str">
        <f t="shared" si="25"/>
        <v/>
      </c>
      <c r="M117" s="138" t="str">
        <f t="shared" si="26"/>
        <v/>
      </c>
      <c r="N117" s="138" t="str">
        <f t="shared" si="27"/>
        <v/>
      </c>
      <c r="O117" s="138" t="str">
        <f t="shared" si="28"/>
        <v/>
      </c>
      <c r="P117" s="138" t="str">
        <f t="shared" si="29"/>
        <v/>
      </c>
      <c r="Q117" s="138" t="str">
        <f t="shared" si="30"/>
        <v/>
      </c>
      <c r="R117" s="138" t="str">
        <f t="shared" si="31"/>
        <v/>
      </c>
      <c r="S117" s="43"/>
    </row>
    <row r="118" spans="3:19" ht="11.1" customHeight="1">
      <c r="C118" s="197">
        <v>28</v>
      </c>
      <c r="D118" s="196" t="e">
        <f t="shared" si="17"/>
        <v>#NUM!</v>
      </c>
      <c r="E118" s="142" t="str">
        <f t="shared" si="18"/>
        <v/>
      </c>
      <c r="F118" s="138" t="str">
        <f t="shared" si="19"/>
        <v/>
      </c>
      <c r="G118" s="138" t="str">
        <f t="shared" si="20"/>
        <v/>
      </c>
      <c r="H118" s="138" t="str">
        <f t="shared" si="21"/>
        <v/>
      </c>
      <c r="I118" s="138" t="str">
        <f t="shared" si="22"/>
        <v/>
      </c>
      <c r="J118" s="138" t="str">
        <f t="shared" si="23"/>
        <v/>
      </c>
      <c r="K118" s="138" t="str">
        <f t="shared" si="24"/>
        <v/>
      </c>
      <c r="L118" s="138" t="str">
        <f t="shared" si="25"/>
        <v/>
      </c>
      <c r="M118" s="138" t="str">
        <f t="shared" si="26"/>
        <v/>
      </c>
      <c r="N118" s="138" t="str">
        <f t="shared" si="27"/>
        <v/>
      </c>
      <c r="O118" s="138" t="str">
        <f t="shared" si="28"/>
        <v/>
      </c>
      <c r="P118" s="138" t="str">
        <f t="shared" si="29"/>
        <v/>
      </c>
      <c r="Q118" s="138" t="str">
        <f t="shared" si="30"/>
        <v/>
      </c>
      <c r="R118" s="138" t="str">
        <f t="shared" si="31"/>
        <v/>
      </c>
      <c r="S118" s="43"/>
    </row>
    <row r="119" spans="3:19" ht="11.1" customHeight="1">
      <c r="C119" s="197">
        <v>29</v>
      </c>
      <c r="D119" s="196" t="e">
        <f t="shared" si="17"/>
        <v>#NUM!</v>
      </c>
      <c r="E119" s="142" t="str">
        <f t="shared" si="18"/>
        <v/>
      </c>
      <c r="F119" s="138" t="str">
        <f t="shared" si="19"/>
        <v/>
      </c>
      <c r="G119" s="138" t="str">
        <f t="shared" si="20"/>
        <v/>
      </c>
      <c r="H119" s="138" t="str">
        <f t="shared" si="21"/>
        <v/>
      </c>
      <c r="I119" s="138" t="str">
        <f t="shared" si="22"/>
        <v/>
      </c>
      <c r="J119" s="138" t="str">
        <f t="shared" si="23"/>
        <v/>
      </c>
      <c r="K119" s="138" t="str">
        <f t="shared" si="24"/>
        <v/>
      </c>
      <c r="L119" s="138" t="str">
        <f t="shared" si="25"/>
        <v/>
      </c>
      <c r="M119" s="138" t="str">
        <f t="shared" si="26"/>
        <v/>
      </c>
      <c r="N119" s="138" t="str">
        <f t="shared" si="27"/>
        <v/>
      </c>
      <c r="O119" s="138" t="str">
        <f t="shared" si="28"/>
        <v/>
      </c>
      <c r="P119" s="138" t="str">
        <f t="shared" si="29"/>
        <v/>
      </c>
      <c r="Q119" s="138" t="str">
        <f t="shared" si="30"/>
        <v/>
      </c>
      <c r="R119" s="138" t="str">
        <f t="shared" si="31"/>
        <v/>
      </c>
      <c r="S119" s="43"/>
    </row>
    <row r="120" spans="3:19" ht="11.1" customHeight="1">
      <c r="C120" s="197">
        <v>30</v>
      </c>
      <c r="D120" s="196" t="e">
        <f t="shared" si="17"/>
        <v>#NUM!</v>
      </c>
      <c r="E120" s="142" t="str">
        <f t="shared" si="18"/>
        <v/>
      </c>
      <c r="F120" s="138" t="str">
        <f t="shared" si="19"/>
        <v/>
      </c>
      <c r="G120" s="138" t="str">
        <f t="shared" si="20"/>
        <v/>
      </c>
      <c r="H120" s="138" t="str">
        <f t="shared" si="21"/>
        <v/>
      </c>
      <c r="I120" s="138" t="str">
        <f t="shared" si="22"/>
        <v/>
      </c>
      <c r="J120" s="138" t="str">
        <f t="shared" si="23"/>
        <v/>
      </c>
      <c r="K120" s="138" t="str">
        <f t="shared" si="24"/>
        <v/>
      </c>
      <c r="L120" s="138" t="str">
        <f t="shared" si="25"/>
        <v/>
      </c>
      <c r="M120" s="138" t="str">
        <f t="shared" si="26"/>
        <v/>
      </c>
      <c r="N120" s="138" t="str">
        <f t="shared" si="27"/>
        <v/>
      </c>
      <c r="O120" s="138" t="str">
        <f t="shared" si="28"/>
        <v/>
      </c>
      <c r="P120" s="138" t="str">
        <f t="shared" si="29"/>
        <v/>
      </c>
      <c r="Q120" s="138" t="str">
        <f t="shared" si="30"/>
        <v/>
      </c>
      <c r="R120" s="138" t="str">
        <f t="shared" si="31"/>
        <v/>
      </c>
      <c r="S120" s="43"/>
    </row>
    <row r="121" spans="3:19" ht="11.1" customHeight="1">
      <c r="C121" s="197">
        <v>31</v>
      </c>
      <c r="D121" s="196" t="e">
        <f t="shared" si="17"/>
        <v>#NUM!</v>
      </c>
      <c r="E121" s="142" t="str">
        <f t="shared" si="18"/>
        <v/>
      </c>
      <c r="F121" s="138" t="str">
        <f t="shared" si="19"/>
        <v/>
      </c>
      <c r="G121" s="138" t="str">
        <f t="shared" si="20"/>
        <v/>
      </c>
      <c r="H121" s="138" t="str">
        <f t="shared" si="21"/>
        <v/>
      </c>
      <c r="I121" s="138" t="str">
        <f t="shared" si="22"/>
        <v/>
      </c>
      <c r="J121" s="138" t="str">
        <f t="shared" si="23"/>
        <v/>
      </c>
      <c r="K121" s="138" t="str">
        <f t="shared" si="24"/>
        <v/>
      </c>
      <c r="L121" s="138" t="str">
        <f t="shared" si="25"/>
        <v/>
      </c>
      <c r="M121" s="138" t="str">
        <f t="shared" si="26"/>
        <v/>
      </c>
      <c r="N121" s="138" t="str">
        <f t="shared" si="27"/>
        <v/>
      </c>
      <c r="O121" s="138" t="str">
        <f t="shared" si="28"/>
        <v/>
      </c>
      <c r="P121" s="138" t="str">
        <f t="shared" si="29"/>
        <v/>
      </c>
      <c r="Q121" s="138" t="str">
        <f t="shared" si="30"/>
        <v/>
      </c>
      <c r="R121" s="138" t="str">
        <f t="shared" si="31"/>
        <v/>
      </c>
      <c r="S121" s="43"/>
    </row>
    <row r="122" spans="3:19" ht="11.1" customHeight="1">
      <c r="C122" s="197">
        <v>32</v>
      </c>
      <c r="D122" s="196" t="e">
        <f t="shared" si="17"/>
        <v>#NUM!</v>
      </c>
      <c r="E122" s="142" t="str">
        <f t="shared" si="18"/>
        <v/>
      </c>
      <c r="F122" s="138" t="str">
        <f t="shared" si="19"/>
        <v/>
      </c>
      <c r="G122" s="138" t="str">
        <f t="shared" si="20"/>
        <v/>
      </c>
      <c r="H122" s="138" t="str">
        <f t="shared" si="21"/>
        <v/>
      </c>
      <c r="I122" s="138" t="str">
        <f t="shared" si="22"/>
        <v/>
      </c>
      <c r="J122" s="138" t="str">
        <f t="shared" si="23"/>
        <v/>
      </c>
      <c r="K122" s="138" t="str">
        <f t="shared" si="24"/>
        <v/>
      </c>
      <c r="L122" s="138" t="str">
        <f t="shared" si="25"/>
        <v/>
      </c>
      <c r="M122" s="138" t="str">
        <f t="shared" si="26"/>
        <v/>
      </c>
      <c r="N122" s="138" t="str">
        <f t="shared" si="27"/>
        <v/>
      </c>
      <c r="O122" s="138" t="str">
        <f t="shared" si="28"/>
        <v/>
      </c>
      <c r="P122" s="138" t="str">
        <f t="shared" si="29"/>
        <v/>
      </c>
      <c r="Q122" s="138" t="str">
        <f t="shared" si="30"/>
        <v/>
      </c>
      <c r="R122" s="138" t="str">
        <f t="shared" si="31"/>
        <v/>
      </c>
      <c r="S122" s="43"/>
    </row>
    <row r="123" spans="3:19" ht="11.1" customHeight="1">
      <c r="D123" s="30"/>
      <c r="E123" s="136" t="str">
        <f>IF(E66&lt;&gt;"",E66,"")</f>
        <v>TOTAL OPERATING EXPENSES</v>
      </c>
      <c r="F123" s="140">
        <f t="shared" ref="F123:R123" si="32">IF(F66&lt;&gt;"",F66,"")</f>
        <v>0</v>
      </c>
      <c r="G123" s="140">
        <f t="shared" si="32"/>
        <v>0</v>
      </c>
      <c r="H123" s="140">
        <f t="shared" si="32"/>
        <v>0</v>
      </c>
      <c r="I123" s="140">
        <f t="shared" si="32"/>
        <v>0</v>
      </c>
      <c r="J123" s="140">
        <f t="shared" si="32"/>
        <v>0</v>
      </c>
      <c r="K123" s="140">
        <f t="shared" si="32"/>
        <v>0</v>
      </c>
      <c r="L123" s="140">
        <f t="shared" si="32"/>
        <v>0</v>
      </c>
      <c r="M123" s="140">
        <f t="shared" si="32"/>
        <v>0</v>
      </c>
      <c r="N123" s="140">
        <f t="shared" si="32"/>
        <v>0</v>
      </c>
      <c r="O123" s="140">
        <f t="shared" si="32"/>
        <v>0</v>
      </c>
      <c r="P123" s="140">
        <f t="shared" si="32"/>
        <v>0</v>
      </c>
      <c r="Q123" s="140">
        <f t="shared" si="32"/>
        <v>0</v>
      </c>
      <c r="R123" s="140">
        <f t="shared" si="32"/>
        <v>0</v>
      </c>
      <c r="S123" s="122"/>
    </row>
    <row r="124" spans="3:19" ht="5.0999999999999996" customHeight="1">
      <c r="D124" s="30"/>
      <c r="E124" s="134"/>
      <c r="F124" s="134"/>
      <c r="G124" s="134"/>
      <c r="H124" s="134"/>
      <c r="I124" s="134"/>
      <c r="J124" s="134"/>
      <c r="K124" s="134"/>
      <c r="L124" s="134"/>
      <c r="M124" s="134"/>
      <c r="N124" s="134"/>
      <c r="O124" s="134"/>
      <c r="P124" s="134"/>
      <c r="Q124" s="134"/>
      <c r="R124" s="134"/>
    </row>
    <row r="125" spans="3:19" ht="11.1" customHeight="1">
      <c r="D125" s="30"/>
      <c r="E125" s="139" t="str">
        <f>IF(E68&lt;&gt;"",E68,"")</f>
        <v>Profit before Interest &amp; Taxes</v>
      </c>
      <c r="F125" s="138">
        <f t="shared" ref="F125:R125" si="33">IF(F68&lt;&gt;"",F68,"")</f>
        <v>0</v>
      </c>
      <c r="G125" s="138">
        <f t="shared" si="33"/>
        <v>0</v>
      </c>
      <c r="H125" s="138">
        <f t="shared" si="33"/>
        <v>0</v>
      </c>
      <c r="I125" s="138">
        <f t="shared" si="33"/>
        <v>0</v>
      </c>
      <c r="J125" s="138">
        <f t="shared" si="33"/>
        <v>0</v>
      </c>
      <c r="K125" s="138">
        <f t="shared" si="33"/>
        <v>0</v>
      </c>
      <c r="L125" s="138">
        <f t="shared" si="33"/>
        <v>0</v>
      </c>
      <c r="M125" s="138">
        <f t="shared" si="33"/>
        <v>0</v>
      </c>
      <c r="N125" s="138">
        <f t="shared" si="33"/>
        <v>0</v>
      </c>
      <c r="O125" s="138">
        <f t="shared" si="33"/>
        <v>0</v>
      </c>
      <c r="P125" s="138">
        <f t="shared" si="33"/>
        <v>0</v>
      </c>
      <c r="Q125" s="138">
        <f t="shared" si="33"/>
        <v>0</v>
      </c>
      <c r="R125" s="138">
        <f t="shared" si="33"/>
        <v>0</v>
      </c>
      <c r="S125" s="122"/>
    </row>
    <row r="126" spans="3:19" ht="5.0999999999999996" customHeight="1">
      <c r="D126" s="30"/>
      <c r="E126" s="134"/>
      <c r="F126" s="134"/>
      <c r="G126" s="134"/>
      <c r="H126" s="134"/>
      <c r="I126" s="134"/>
      <c r="J126" s="134"/>
      <c r="K126" s="134"/>
      <c r="L126" s="134"/>
      <c r="M126" s="134"/>
      <c r="N126" s="134"/>
      <c r="O126" s="134"/>
      <c r="P126" s="134"/>
      <c r="Q126" s="134"/>
      <c r="R126" s="134"/>
    </row>
    <row r="127" spans="3:19" ht="11.1" customHeight="1">
      <c r="D127" s="30"/>
      <c r="E127" s="139" t="str">
        <f>IF(E70&lt;&gt;"",E70,"")</f>
        <v>Interest Expenses</v>
      </c>
      <c r="F127" s="138">
        <f t="shared" ref="F127:R127" si="34">IF(F70&lt;&gt;"",F70,"")</f>
        <v>0</v>
      </c>
      <c r="G127" s="138">
        <f t="shared" si="34"/>
        <v>0</v>
      </c>
      <c r="H127" s="138">
        <f t="shared" si="34"/>
        <v>0</v>
      </c>
      <c r="I127" s="138">
        <f t="shared" si="34"/>
        <v>0</v>
      </c>
      <c r="J127" s="138">
        <f t="shared" si="34"/>
        <v>0</v>
      </c>
      <c r="K127" s="138">
        <f t="shared" si="34"/>
        <v>0</v>
      </c>
      <c r="L127" s="138">
        <f t="shared" si="34"/>
        <v>0</v>
      </c>
      <c r="M127" s="138">
        <f t="shared" si="34"/>
        <v>0</v>
      </c>
      <c r="N127" s="138">
        <f t="shared" si="34"/>
        <v>0</v>
      </c>
      <c r="O127" s="138">
        <f t="shared" si="34"/>
        <v>0</v>
      </c>
      <c r="P127" s="138">
        <f t="shared" si="34"/>
        <v>0</v>
      </c>
      <c r="Q127" s="138">
        <f t="shared" si="34"/>
        <v>0</v>
      </c>
      <c r="R127" s="138">
        <f t="shared" si="34"/>
        <v>0</v>
      </c>
      <c r="S127" s="122"/>
    </row>
    <row r="128" spans="3:19" ht="5.0999999999999996" customHeight="1">
      <c r="D128" s="30"/>
      <c r="E128" s="134"/>
      <c r="F128" s="134"/>
      <c r="G128" s="134"/>
      <c r="H128" s="134"/>
      <c r="I128" s="134"/>
      <c r="J128" s="134"/>
      <c r="K128" s="134"/>
      <c r="L128" s="134"/>
      <c r="M128" s="134"/>
      <c r="N128" s="134"/>
      <c r="O128" s="134"/>
      <c r="P128" s="134"/>
      <c r="Q128" s="134"/>
      <c r="R128" s="134"/>
    </row>
    <row r="129" spans="4:19" ht="11.1" customHeight="1">
      <c r="D129" s="30"/>
      <c r="E129" s="139" t="str">
        <f>IF(E72&lt;&gt;"",E72,"")</f>
        <v>Provisional Taxes</v>
      </c>
      <c r="F129" s="138">
        <f t="shared" ref="F129:R129" si="35">IF(F72&lt;&gt;"",F72,"")</f>
        <v>0</v>
      </c>
      <c r="G129" s="138">
        <f t="shared" si="35"/>
        <v>0</v>
      </c>
      <c r="H129" s="138">
        <f t="shared" si="35"/>
        <v>0</v>
      </c>
      <c r="I129" s="138">
        <f t="shared" si="35"/>
        <v>0</v>
      </c>
      <c r="J129" s="138">
        <f t="shared" si="35"/>
        <v>0</v>
      </c>
      <c r="K129" s="138">
        <f t="shared" si="35"/>
        <v>0</v>
      </c>
      <c r="L129" s="138">
        <f t="shared" si="35"/>
        <v>0</v>
      </c>
      <c r="M129" s="138">
        <f t="shared" si="35"/>
        <v>0</v>
      </c>
      <c r="N129" s="138">
        <f t="shared" si="35"/>
        <v>0</v>
      </c>
      <c r="O129" s="138">
        <f t="shared" si="35"/>
        <v>0</v>
      </c>
      <c r="P129" s="138">
        <f t="shared" si="35"/>
        <v>0</v>
      </c>
      <c r="Q129" s="138">
        <f t="shared" si="35"/>
        <v>0</v>
      </c>
      <c r="R129" s="138">
        <f t="shared" si="35"/>
        <v>0</v>
      </c>
      <c r="S129" s="122"/>
    </row>
    <row r="130" spans="4:19" ht="5.0999999999999996" customHeight="1">
      <c r="D130" s="30"/>
      <c r="E130" s="134"/>
      <c r="F130" s="134"/>
      <c r="G130" s="134"/>
      <c r="H130" s="134"/>
      <c r="I130" s="134"/>
      <c r="J130" s="134"/>
      <c r="K130" s="134"/>
      <c r="L130" s="134"/>
      <c r="M130" s="134"/>
      <c r="N130" s="134"/>
      <c r="O130" s="134"/>
      <c r="P130" s="134"/>
      <c r="Q130" s="134"/>
      <c r="R130" s="134"/>
    </row>
    <row r="131" spans="4:19" ht="11.1" customHeight="1">
      <c r="D131" s="30"/>
      <c r="E131" s="136" t="str">
        <f>IF(E74&lt;&gt;"",E74,"")</f>
        <v>NET INCOME</v>
      </c>
      <c r="F131" s="140">
        <f t="shared" ref="F131:R131" si="36">IF(F74&lt;&gt;"",F74,"")</f>
        <v>0</v>
      </c>
      <c r="G131" s="140">
        <f t="shared" si="36"/>
        <v>0</v>
      </c>
      <c r="H131" s="140">
        <f t="shared" si="36"/>
        <v>0</v>
      </c>
      <c r="I131" s="140">
        <f t="shared" si="36"/>
        <v>0</v>
      </c>
      <c r="J131" s="140">
        <f t="shared" si="36"/>
        <v>0</v>
      </c>
      <c r="K131" s="140">
        <f t="shared" si="36"/>
        <v>0</v>
      </c>
      <c r="L131" s="140">
        <f t="shared" si="36"/>
        <v>0</v>
      </c>
      <c r="M131" s="140">
        <f t="shared" si="36"/>
        <v>0</v>
      </c>
      <c r="N131" s="140">
        <f t="shared" si="36"/>
        <v>0</v>
      </c>
      <c r="O131" s="140">
        <f t="shared" si="36"/>
        <v>0</v>
      </c>
      <c r="P131" s="140">
        <f t="shared" si="36"/>
        <v>0</v>
      </c>
      <c r="Q131" s="140">
        <f t="shared" si="36"/>
        <v>0</v>
      </c>
      <c r="R131" s="140">
        <f t="shared" si="36"/>
        <v>0</v>
      </c>
      <c r="S131" s="122"/>
    </row>
    <row r="132" spans="4:19" ht="5.0999999999999996" customHeight="1">
      <c r="D132" s="30"/>
      <c r="E132" s="134"/>
      <c r="F132" s="134"/>
      <c r="G132" s="134"/>
      <c r="H132" s="134"/>
      <c r="I132" s="134"/>
      <c r="J132" s="134"/>
      <c r="K132" s="134"/>
      <c r="L132" s="134"/>
      <c r="M132" s="134"/>
      <c r="N132" s="134"/>
      <c r="O132" s="134"/>
      <c r="P132" s="134"/>
      <c r="Q132" s="134"/>
      <c r="R132" s="134"/>
    </row>
    <row r="133" spans="4:19" ht="11.1" customHeight="1">
      <c r="D133" s="30"/>
      <c r="E133" s="139" t="str">
        <f>IF(E76&lt;&gt;"",E76,"")</f>
        <v>Net Margin %</v>
      </c>
      <c r="F133" s="403" t="str">
        <f t="shared" ref="F133:R133" si="37">IF(F76&lt;&gt;"",F76,"")</f>
        <v/>
      </c>
      <c r="G133" s="403" t="str">
        <f t="shared" si="37"/>
        <v/>
      </c>
      <c r="H133" s="403" t="str">
        <f t="shared" si="37"/>
        <v/>
      </c>
      <c r="I133" s="403" t="str">
        <f t="shared" si="37"/>
        <v/>
      </c>
      <c r="J133" s="403" t="str">
        <f t="shared" si="37"/>
        <v/>
      </c>
      <c r="K133" s="403" t="str">
        <f t="shared" si="37"/>
        <v/>
      </c>
      <c r="L133" s="403" t="str">
        <f t="shared" si="37"/>
        <v/>
      </c>
      <c r="M133" s="403" t="str">
        <f t="shared" si="37"/>
        <v/>
      </c>
      <c r="N133" s="403" t="str">
        <f t="shared" si="37"/>
        <v/>
      </c>
      <c r="O133" s="403" t="str">
        <f t="shared" si="37"/>
        <v/>
      </c>
      <c r="P133" s="403" t="str">
        <f t="shared" si="37"/>
        <v/>
      </c>
      <c r="Q133" s="403" t="str">
        <f t="shared" si="37"/>
        <v/>
      </c>
      <c r="R133" s="403" t="str">
        <f t="shared" si="37"/>
        <v>-</v>
      </c>
    </row>
    <row r="134" spans="4:19" ht="5.0999999999999996" customHeight="1">
      <c r="D134" s="30"/>
      <c r="E134" s="134"/>
      <c r="F134" s="134"/>
      <c r="G134" s="134"/>
      <c r="H134" s="134"/>
      <c r="I134" s="134"/>
      <c r="J134" s="134"/>
      <c r="K134" s="134"/>
      <c r="L134" s="134"/>
      <c r="M134" s="134"/>
      <c r="N134" s="134"/>
      <c r="O134" s="134"/>
      <c r="P134" s="134"/>
      <c r="Q134" s="134"/>
      <c r="R134" s="135"/>
    </row>
    <row r="135" spans="4:19">
      <c r="E135" s="685" t="s">
        <v>3</v>
      </c>
      <c r="F135" s="685"/>
      <c r="G135" s="685"/>
      <c r="H135" s="685"/>
      <c r="I135" s="685"/>
      <c r="J135" s="685"/>
      <c r="K135" s="685"/>
      <c r="L135" s="685"/>
      <c r="M135" s="685"/>
      <c r="N135" s="685"/>
      <c r="O135" s="685"/>
      <c r="P135" s="685"/>
      <c r="Q135" s="685"/>
      <c r="R135" s="685"/>
    </row>
    <row r="136" spans="4:19">
      <c r="E136"/>
    </row>
    <row r="141" spans="4:19">
      <c r="E141" s="124" t="s">
        <v>33</v>
      </c>
    </row>
    <row r="142" spans="4:19">
      <c r="E142" s="124" t="s">
        <v>32</v>
      </c>
    </row>
    <row r="143" spans="4:19">
      <c r="E143" s="124" t="s">
        <v>37</v>
      </c>
    </row>
    <row r="144" spans="4:19">
      <c r="E144" s="124" t="s">
        <v>38</v>
      </c>
    </row>
    <row r="145" spans="5:5">
      <c r="E145" s="125" t="s">
        <v>39</v>
      </c>
    </row>
    <row r="951" spans="39:42">
      <c r="AM951" s="21"/>
      <c r="AN951" s="21"/>
      <c r="AO951" s="21"/>
      <c r="AP951" s="21"/>
    </row>
    <row r="952" spans="39:42">
      <c r="AM952" s="21"/>
      <c r="AN952" s="21"/>
      <c r="AO952" s="21"/>
      <c r="AP952" s="21"/>
    </row>
    <row r="953" spans="39:42">
      <c r="AM953" s="21"/>
      <c r="AN953" s="21"/>
      <c r="AO953" s="21"/>
      <c r="AP953" s="21"/>
    </row>
    <row r="954" spans="39:42">
      <c r="AM954" s="21"/>
      <c r="AN954" s="21"/>
      <c r="AO954" s="21"/>
      <c r="AP954" s="21"/>
    </row>
    <row r="955" spans="39:42">
      <c r="AM955" s="21"/>
      <c r="AN955" s="21"/>
      <c r="AO955" s="21"/>
      <c r="AP955" s="21"/>
    </row>
    <row r="956" spans="39:42">
      <c r="AM956" s="21"/>
      <c r="AN956" s="21"/>
      <c r="AO956" s="21"/>
      <c r="AP956" s="21"/>
    </row>
    <row r="957" spans="39:42">
      <c r="AM957" s="21"/>
      <c r="AN957" s="21"/>
      <c r="AO957" s="21"/>
      <c r="AP957" s="21"/>
    </row>
    <row r="958" spans="39:42">
      <c r="AM958" s="21"/>
      <c r="AN958" s="21"/>
      <c r="AO958" s="21"/>
      <c r="AP958" s="21"/>
    </row>
    <row r="959" spans="39:42">
      <c r="AM959" s="21"/>
      <c r="AN959" s="21"/>
      <c r="AO959" s="21"/>
      <c r="AP959" s="21"/>
    </row>
    <row r="960" spans="39:42">
      <c r="AM960" s="21"/>
      <c r="AN960" s="21"/>
      <c r="AO960" s="21"/>
      <c r="AP960" s="21"/>
    </row>
    <row r="961" spans="39:42">
      <c r="AM961" s="21"/>
      <c r="AN961" s="21"/>
      <c r="AO961" s="21"/>
      <c r="AP961" s="21"/>
    </row>
    <row r="962" spans="39:42">
      <c r="AM962" s="21"/>
      <c r="AN962" s="21"/>
      <c r="AO962" s="21"/>
      <c r="AP962" s="21"/>
    </row>
    <row r="963" spans="39:42">
      <c r="AM963" s="21"/>
      <c r="AN963" s="21"/>
      <c r="AO963" s="21"/>
      <c r="AP963" s="21"/>
    </row>
    <row r="964" spans="39:42">
      <c r="AM964" s="21"/>
      <c r="AN964" s="21"/>
      <c r="AO964" s="21"/>
      <c r="AP964" s="21"/>
    </row>
    <row r="965" spans="39:42">
      <c r="AM965" s="21"/>
      <c r="AN965" s="21"/>
      <c r="AO965" s="21"/>
      <c r="AP965" s="21"/>
    </row>
    <row r="966" spans="39:42">
      <c r="AM966" s="21"/>
      <c r="AN966" s="21"/>
      <c r="AO966" s="21"/>
      <c r="AP966" s="21"/>
    </row>
    <row r="967" spans="39:42">
      <c r="AM967" s="21"/>
      <c r="AN967" s="21"/>
      <c r="AO967" s="21"/>
      <c r="AP967" s="21"/>
    </row>
    <row r="968" spans="39:42">
      <c r="AM968" s="21"/>
      <c r="AN968" s="21"/>
      <c r="AO968" s="21"/>
      <c r="AP968" s="21"/>
    </row>
    <row r="969" spans="39:42">
      <c r="AM969" s="21"/>
      <c r="AN969" s="21"/>
      <c r="AO969" s="21"/>
      <c r="AP969" s="21"/>
    </row>
    <row r="970" spans="39:42">
      <c r="AM970" s="21"/>
      <c r="AN970" s="21"/>
      <c r="AO970" s="21"/>
      <c r="AP970" s="21"/>
    </row>
    <row r="971" spans="39:42">
      <c r="AM971" s="21"/>
      <c r="AN971" s="21"/>
      <c r="AO971" s="21"/>
      <c r="AP971" s="21"/>
    </row>
    <row r="972" spans="39:42">
      <c r="AM972" s="21"/>
      <c r="AN972" s="21"/>
      <c r="AO972" s="21"/>
      <c r="AP972" s="21"/>
    </row>
    <row r="973" spans="39:42">
      <c r="AM973" s="21"/>
      <c r="AN973" s="21"/>
      <c r="AO973" s="21"/>
      <c r="AP973" s="21"/>
    </row>
    <row r="974" spans="39:42">
      <c r="AM974" s="21"/>
      <c r="AN974" s="21"/>
      <c r="AO974" s="21"/>
      <c r="AP974" s="21"/>
    </row>
    <row r="975" spans="39:42">
      <c r="AM975" s="21"/>
      <c r="AN975" s="21"/>
      <c r="AO975" s="21"/>
      <c r="AP975" s="21"/>
    </row>
    <row r="976" spans="39:42">
      <c r="AM976" s="21"/>
      <c r="AN976" s="21"/>
      <c r="AO976" s="21"/>
      <c r="AP976" s="21"/>
    </row>
    <row r="977" spans="39:42">
      <c r="AM977" s="21"/>
      <c r="AN977" s="21"/>
      <c r="AO977" s="21"/>
      <c r="AP977" s="21"/>
    </row>
    <row r="978" spans="39:42">
      <c r="AM978" s="21"/>
      <c r="AN978" s="21"/>
      <c r="AO978" s="21"/>
      <c r="AP978" s="21"/>
    </row>
  </sheetData>
  <sheetProtection password="D921" sheet="1" objects="1" scenarios="1" selectLockedCells="1"/>
  <mergeCells count="16">
    <mergeCell ref="B4:Q8"/>
    <mergeCell ref="B2:Q2"/>
    <mergeCell ref="E135:R135"/>
    <mergeCell ref="E81:R81"/>
    <mergeCell ref="E82:R82"/>
    <mergeCell ref="B79:T79"/>
    <mergeCell ref="P22:T22"/>
    <mergeCell ref="P23:T23"/>
    <mergeCell ref="B26:B31"/>
    <mergeCell ref="E25:T25"/>
    <mergeCell ref="B11:T11"/>
    <mergeCell ref="B13:T16"/>
    <mergeCell ref="B18:T18"/>
    <mergeCell ref="P20:T20"/>
    <mergeCell ref="P21:T21"/>
    <mergeCell ref="I21:M21"/>
  </mergeCells>
  <phoneticPr fontId="2" type="noConversion"/>
  <conditionalFormatting sqref="T28:T30 T68 T74 T70 T72 T34:T65">
    <cfRule type="expression" dxfId="26" priority="1" stopIfTrue="1">
      <formula>U28&gt;=0.0005</formula>
    </cfRule>
    <cfRule type="expression" dxfId="25" priority="2" stopIfTrue="1">
      <formula>U28&lt;=-0.0005</formula>
    </cfRule>
  </conditionalFormatting>
  <conditionalFormatting sqref="E82">
    <cfRule type="expression" dxfId="24" priority="3" stopIfTrue="1">
      <formula>(P21&lt;&gt;"")</formula>
    </cfRule>
  </conditionalFormatting>
  <conditionalFormatting sqref="E81">
    <cfRule type="expression" dxfId="23" priority="4" stopIfTrue="1">
      <formula>$P$20&lt;&gt;""</formula>
    </cfRule>
  </conditionalFormatting>
  <conditionalFormatting sqref="T27">
    <cfRule type="expression" dxfId="22" priority="5" stopIfTrue="1">
      <formula>$R$27=100%</formula>
    </cfRule>
    <cfRule type="expression" dxfId="21" priority="6" stopIfTrue="1">
      <formula>$R$27&lt;&gt;100%</formula>
    </cfRule>
  </conditionalFormatting>
  <conditionalFormatting sqref="F26:Q26">
    <cfRule type="expression" dxfId="20" priority="7" stopIfTrue="1">
      <formula>($P$21="")</formula>
    </cfRule>
  </conditionalFormatting>
  <dataValidations count="5">
    <dataValidation type="custom" showInputMessage="1" showErrorMessage="1" sqref="T67 E28:R76 T75:T76 T31:T33 T69 T71 T73 S66:S76 S28:S33 F26:T26 U24:W24">
      <formula1>$O$9="YES"</formula1>
    </dataValidation>
    <dataValidation type="list" showInputMessage="1" showErrorMessage="1" promptTitle="Expense Allocation Option Input" prompt="Pleaase use the drop down options for each of the operating expenses to select how the monthly operating expense should be calculated by our template." sqref="B34:B62">
      <formula1>$E$141:$E$145</formula1>
    </dataValidation>
    <dataValidation type="custom" showInputMessage="1" showErrorMessage="1" errorTitle="Legal Disclaimer &amp; Copyright" error="You have failed to select &quot;Yes&quot; in our Legal Disclaimer &amp; Copyright Information section at the begining of this template." promptTitle="Monthly Sales Allocation Input" prompt="Please enter the monthly sales as a percent of the annual sales for the first year.  Make sure that the Error? check in cell T27 gives you the OK and is colored in green.  A red would indicate that your monthly % entered do not add up to 100%." sqref="F27:Q27">
      <formula1>$O$9="Yes"</formula1>
    </dataValidation>
    <dataValidation type="list" allowBlank="1" showInputMessage="1" showErrorMessage="1" sqref="O9">
      <formula1>"Yes,No"</formula1>
    </dataValidation>
    <dataValidation showInputMessage="1" showErrorMessage="1" sqref="P20:T23"/>
  </dataValidations>
  <hyperlinks>
    <hyperlink ref="E135" r:id="rId1"/>
  </hyperlinks>
  <pageMargins left="0.25" right="0.46" top="1" bottom="1" header="0.5" footer="0.5"/>
  <pageSetup paperSize="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sheetPr codeName="Sheet6" enableFormatConditionsCalculation="0">
    <tabColor indexed="54"/>
  </sheetPr>
  <dimension ref="A1:AK1016"/>
  <sheetViews>
    <sheetView showGridLines="0" showRowColHeaders="0" workbookViewId="0">
      <selection activeCell="Q9" sqref="Q9"/>
    </sheetView>
  </sheetViews>
  <sheetFormatPr defaultRowHeight="12.75"/>
  <cols>
    <col min="1" max="1" width="2.140625" customWidth="1"/>
    <col min="2" max="2" width="1.7109375" customWidth="1"/>
    <col min="3" max="3" width="13.140625" customWidth="1"/>
    <col min="4" max="4" width="3" customWidth="1"/>
    <col min="5" max="5" width="2.85546875" customWidth="1"/>
    <col min="6" max="7" width="30.7109375" style="5" customWidth="1"/>
    <col min="8" max="10" width="10.7109375" customWidth="1"/>
    <col min="11" max="13" width="10.7109375" hidden="1" customWidth="1"/>
    <col min="14" max="14" width="2.7109375" customWidth="1"/>
    <col min="15" max="15" width="2.28515625" customWidth="1"/>
    <col min="16" max="16" width="15.710937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23" t="s">
        <v>0</v>
      </c>
      <c r="C2" s="523"/>
      <c r="D2" s="523"/>
      <c r="E2" s="523"/>
      <c r="F2" s="523"/>
      <c r="G2" s="523"/>
      <c r="H2" s="523"/>
      <c r="I2" s="523"/>
      <c r="J2" s="523"/>
      <c r="K2" s="523"/>
      <c r="L2" s="523"/>
      <c r="M2" s="523"/>
      <c r="N2" s="523"/>
      <c r="O2" s="523"/>
      <c r="P2" s="523"/>
      <c r="Q2" s="523"/>
      <c r="R2" s="523"/>
    </row>
    <row r="3" spans="1:18" ht="5.0999999999999996" customHeight="1"/>
    <row r="4" spans="1:18" ht="11.45" customHeight="1">
      <c r="B4" s="527" t="s">
        <v>5</v>
      </c>
      <c r="C4" s="536"/>
      <c r="D4" s="536"/>
      <c r="E4" s="536"/>
      <c r="F4" s="536"/>
      <c r="G4" s="536"/>
      <c r="H4" s="536"/>
      <c r="I4" s="536"/>
      <c r="J4" s="536"/>
      <c r="K4" s="536"/>
      <c r="L4" s="536"/>
      <c r="M4" s="536"/>
      <c r="N4" s="536"/>
      <c r="O4" s="536"/>
      <c r="P4" s="536"/>
      <c r="Q4" s="536"/>
      <c r="R4" s="537"/>
    </row>
    <row r="5" spans="1:18" ht="11.45" customHeight="1">
      <c r="B5" s="538"/>
      <c r="C5" s="591"/>
      <c r="D5" s="591"/>
      <c r="E5" s="591"/>
      <c r="F5" s="591"/>
      <c r="G5" s="591"/>
      <c r="H5" s="591"/>
      <c r="I5" s="591"/>
      <c r="J5" s="591"/>
      <c r="K5" s="591"/>
      <c r="L5" s="591"/>
      <c r="M5" s="591"/>
      <c r="N5" s="591"/>
      <c r="O5" s="591"/>
      <c r="P5" s="591"/>
      <c r="Q5" s="591"/>
      <c r="R5" s="540"/>
    </row>
    <row r="6" spans="1:18" ht="11.45" customHeight="1">
      <c r="B6" s="538"/>
      <c r="C6" s="591"/>
      <c r="D6" s="591"/>
      <c r="E6" s="591"/>
      <c r="F6" s="591"/>
      <c r="G6" s="591"/>
      <c r="H6" s="591"/>
      <c r="I6" s="591"/>
      <c r="J6" s="591"/>
      <c r="K6" s="591"/>
      <c r="L6" s="591"/>
      <c r="M6" s="591"/>
      <c r="N6" s="591"/>
      <c r="O6" s="591"/>
      <c r="P6" s="591"/>
      <c r="Q6" s="591"/>
      <c r="R6" s="540"/>
    </row>
    <row r="7" spans="1:18" ht="11.45" customHeight="1">
      <c r="B7" s="538"/>
      <c r="C7" s="591"/>
      <c r="D7" s="591"/>
      <c r="E7" s="591"/>
      <c r="F7" s="591"/>
      <c r="G7" s="591"/>
      <c r="H7" s="591"/>
      <c r="I7" s="591"/>
      <c r="J7" s="591"/>
      <c r="K7" s="591"/>
      <c r="L7" s="591"/>
      <c r="M7" s="591"/>
      <c r="N7" s="591"/>
      <c r="O7" s="591"/>
      <c r="P7" s="591"/>
      <c r="Q7" s="591"/>
      <c r="R7" s="540"/>
    </row>
    <row r="8" spans="1:18" ht="11.45" customHeight="1">
      <c r="B8" s="538"/>
      <c r="C8" s="591"/>
      <c r="D8" s="591"/>
      <c r="E8" s="591"/>
      <c r="F8" s="591"/>
      <c r="G8" s="591"/>
      <c r="H8" s="591"/>
      <c r="I8" s="591"/>
      <c r="J8" s="591"/>
      <c r="K8" s="591"/>
      <c r="L8" s="591"/>
      <c r="M8" s="591"/>
      <c r="N8" s="591"/>
      <c r="O8" s="591"/>
      <c r="P8" s="591"/>
      <c r="Q8" s="591"/>
      <c r="R8" s="540"/>
    </row>
    <row r="9" spans="1:18" ht="12.75" customHeight="1">
      <c r="B9" s="24" t="s">
        <v>6</v>
      </c>
      <c r="C9" s="25"/>
      <c r="D9" s="25"/>
      <c r="E9" s="25"/>
      <c r="F9" s="25"/>
      <c r="G9" s="25"/>
      <c r="H9" s="25"/>
      <c r="I9" s="25"/>
      <c r="J9" s="25"/>
      <c r="K9" s="25"/>
      <c r="L9" s="25"/>
      <c r="M9" s="25"/>
      <c r="N9" s="25"/>
      <c r="O9" s="25"/>
      <c r="P9" s="25"/>
      <c r="Q9" s="26"/>
      <c r="R9" s="27"/>
    </row>
    <row r="11" spans="1:18">
      <c r="B11" s="523" t="s">
        <v>1</v>
      </c>
      <c r="C11" s="523"/>
      <c r="D11" s="523"/>
      <c r="E11" s="523"/>
      <c r="F11" s="523"/>
      <c r="G11" s="523"/>
      <c r="H11" s="523"/>
      <c r="I11" s="523"/>
      <c r="J11" s="523"/>
      <c r="K11" s="523"/>
      <c r="L11" s="523"/>
      <c r="M11" s="523"/>
      <c r="N11" s="523"/>
      <c r="O11" s="523"/>
      <c r="P11" s="523"/>
      <c r="Q11" s="523"/>
      <c r="R11" s="523"/>
    </row>
    <row r="12" spans="1:18" ht="5.0999999999999996" customHeight="1"/>
    <row r="13" spans="1:18" ht="12.75" customHeight="1">
      <c r="B13" s="527" t="s">
        <v>7</v>
      </c>
      <c r="C13" s="528"/>
      <c r="D13" s="528"/>
      <c r="E13" s="528"/>
      <c r="F13" s="528"/>
      <c r="G13" s="528"/>
      <c r="H13" s="528"/>
      <c r="I13" s="528"/>
      <c r="J13" s="528"/>
      <c r="K13" s="528"/>
      <c r="L13" s="528"/>
      <c r="M13" s="528"/>
      <c r="N13" s="528"/>
      <c r="O13" s="528"/>
      <c r="P13" s="528"/>
      <c r="Q13" s="528"/>
      <c r="R13" s="529"/>
    </row>
    <row r="14" spans="1:18">
      <c r="B14" s="530"/>
      <c r="C14" s="531"/>
      <c r="D14" s="531"/>
      <c r="E14" s="531"/>
      <c r="F14" s="531"/>
      <c r="G14" s="531"/>
      <c r="H14" s="531"/>
      <c r="I14" s="531"/>
      <c r="J14" s="531"/>
      <c r="K14" s="531"/>
      <c r="L14" s="531"/>
      <c r="M14" s="531"/>
      <c r="N14" s="531"/>
      <c r="O14" s="531"/>
      <c r="P14" s="531"/>
      <c r="Q14" s="531"/>
      <c r="R14" s="532"/>
    </row>
    <row r="15" spans="1:18">
      <c r="B15" s="530"/>
      <c r="C15" s="531"/>
      <c r="D15" s="531"/>
      <c r="E15" s="531"/>
      <c r="F15" s="531"/>
      <c r="G15" s="531"/>
      <c r="H15" s="531"/>
      <c r="I15" s="531"/>
      <c r="J15" s="531"/>
      <c r="K15" s="531"/>
      <c r="L15" s="531"/>
      <c r="M15" s="531"/>
      <c r="N15" s="531"/>
      <c r="O15" s="531"/>
      <c r="P15" s="531"/>
      <c r="Q15" s="531"/>
      <c r="R15" s="532"/>
    </row>
    <row r="16" spans="1:18">
      <c r="B16" s="533"/>
      <c r="C16" s="534"/>
      <c r="D16" s="534"/>
      <c r="E16" s="534"/>
      <c r="F16" s="534"/>
      <c r="G16" s="534"/>
      <c r="H16" s="534"/>
      <c r="I16" s="534"/>
      <c r="J16" s="534"/>
      <c r="K16" s="534"/>
      <c r="L16" s="534"/>
      <c r="M16" s="534"/>
      <c r="N16" s="534"/>
      <c r="O16" s="534"/>
      <c r="P16" s="534"/>
      <c r="Q16" s="534"/>
      <c r="R16" s="535"/>
    </row>
    <row r="17" spans="2:18" ht="12.75" customHeight="1"/>
    <row r="18" spans="2:18">
      <c r="B18" s="523" t="s">
        <v>189</v>
      </c>
      <c r="C18" s="523"/>
      <c r="D18" s="523"/>
      <c r="E18" s="523"/>
      <c r="F18" s="523"/>
      <c r="G18" s="523"/>
      <c r="H18" s="523"/>
      <c r="I18" s="523"/>
      <c r="J18" s="523"/>
      <c r="K18" s="523"/>
      <c r="L18" s="523"/>
      <c r="M18" s="523"/>
      <c r="N18" s="523"/>
      <c r="O18" s="523"/>
      <c r="P18" s="523"/>
      <c r="Q18" s="523"/>
      <c r="R18" s="523"/>
    </row>
    <row r="19" spans="2:18" ht="12.75" customHeight="1"/>
    <row r="20" spans="2:18" ht="12.75" customHeight="1">
      <c r="B20" s="7" t="s">
        <v>8</v>
      </c>
      <c r="C20" s="7"/>
      <c r="D20" s="7"/>
      <c r="E20" s="8"/>
      <c r="F20" s="112"/>
      <c r="G20" s="709" t="s">
        <v>270</v>
      </c>
      <c r="H20" s="709"/>
      <c r="I20" s="709"/>
      <c r="J20" s="709"/>
      <c r="K20" s="709"/>
      <c r="L20" s="709"/>
      <c r="M20" s="709"/>
      <c r="O20" s="674" t="str">
        <f>IF(Modules!N20&lt;&gt;"",Modules!N20,"")</f>
        <v/>
      </c>
      <c r="P20" s="675"/>
      <c r="Q20" s="675"/>
      <c r="R20" s="676"/>
    </row>
    <row r="21" spans="2:18" ht="12.75" customHeight="1">
      <c r="B21" s="7" t="s">
        <v>9</v>
      </c>
      <c r="C21" s="7"/>
      <c r="D21" s="7"/>
      <c r="E21" s="8"/>
      <c r="F21" s="112"/>
      <c r="G21" s="709"/>
      <c r="H21" s="709"/>
      <c r="I21" s="709"/>
      <c r="J21" s="709"/>
      <c r="K21" s="709"/>
      <c r="L21" s="709"/>
      <c r="M21" s="709"/>
      <c r="O21" s="674" t="str">
        <f>IF(Modules!N21&lt;&gt;"",Modules!N21,"")</f>
        <v/>
      </c>
      <c r="P21" s="675"/>
      <c r="Q21" s="675"/>
      <c r="R21" s="676"/>
    </row>
    <row r="22" spans="2:18">
      <c r="B22" s="1"/>
      <c r="C22" s="1"/>
      <c r="D22" s="1"/>
      <c r="E22" s="1"/>
      <c r="H22" s="1"/>
      <c r="I22" s="1"/>
      <c r="J22" s="1"/>
      <c r="K22" s="1"/>
      <c r="L22" s="1"/>
      <c r="M22" s="1"/>
      <c r="N22" s="1"/>
      <c r="O22" s="1"/>
      <c r="P22" s="1"/>
      <c r="Q22" s="1"/>
      <c r="R22" s="1"/>
    </row>
    <row r="23" spans="2:18">
      <c r="C23" s="59"/>
      <c r="D23" s="28"/>
      <c r="E23" s="33"/>
      <c r="F23" s="710" t="s">
        <v>124</v>
      </c>
      <c r="G23" s="711"/>
      <c r="H23" s="711"/>
      <c r="I23" s="711"/>
      <c r="J23" s="712"/>
      <c r="K23" s="21"/>
      <c r="L23" s="21"/>
      <c r="M23" s="21"/>
      <c r="O23" s="3"/>
      <c r="P23" s="22"/>
      <c r="Q23" s="22"/>
      <c r="R23" s="22"/>
    </row>
    <row r="24" spans="2:18" ht="24.95" customHeight="1">
      <c r="C24" s="59"/>
      <c r="D24" s="28"/>
      <c r="E24" s="33"/>
      <c r="F24" s="103" t="s">
        <v>153</v>
      </c>
      <c r="G24" s="104"/>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8"/>
      <c r="G25" s="238"/>
      <c r="H25" s="238"/>
      <c r="I25" s="238"/>
      <c r="K25" s="238"/>
      <c r="L25" s="238"/>
      <c r="M25" s="21"/>
      <c r="O25" s="3"/>
      <c r="P25" s="22"/>
      <c r="Q25" s="22"/>
      <c r="R25" s="22"/>
    </row>
    <row r="26" spans="2:18">
      <c r="C26" s="59"/>
      <c r="D26" s="28"/>
      <c r="E26" s="33"/>
      <c r="F26" s="360" t="s">
        <v>125</v>
      </c>
      <c r="G26" s="360"/>
      <c r="H26" s="213"/>
      <c r="I26" s="213"/>
      <c r="J26" s="213"/>
      <c r="K26" s="213"/>
      <c r="L26" s="213"/>
      <c r="M26" s="213"/>
      <c r="O26" s="4"/>
      <c r="P26" s="23"/>
      <c r="Q26" s="23"/>
      <c r="R26" s="23"/>
    </row>
    <row r="27" spans="2:18">
      <c r="C27" s="59"/>
      <c r="E27" s="60"/>
      <c r="F27" s="707" t="s">
        <v>126</v>
      </c>
      <c r="G27" s="376" t="s">
        <v>35</v>
      </c>
      <c r="H27" s="322"/>
      <c r="I27" s="322"/>
      <c r="J27" s="322"/>
      <c r="K27" s="700">
        <f>+IF(H27&lt;&gt;"",H27,H28)</f>
        <v>0</v>
      </c>
      <c r="L27" s="700">
        <f>+IF(I27&lt;&gt;"",I27,I28)</f>
        <v>0</v>
      </c>
      <c r="M27" s="702">
        <f>+IF(J27&lt;&gt;"",J27,J28)</f>
        <v>0</v>
      </c>
      <c r="O27" s="4"/>
      <c r="P27" s="23"/>
      <c r="Q27" s="23"/>
      <c r="R27" s="23"/>
    </row>
    <row r="28" spans="2:18">
      <c r="C28" s="59"/>
      <c r="E28" s="60"/>
      <c r="F28" s="708"/>
      <c r="G28" s="377" t="s">
        <v>127</v>
      </c>
      <c r="H28" s="378">
        <f>+Modules!M364</f>
        <v>0</v>
      </c>
      <c r="I28" s="378">
        <f>+Modules!N364</f>
        <v>0</v>
      </c>
      <c r="J28" s="378">
        <f>+Modules!O364</f>
        <v>0</v>
      </c>
      <c r="K28" s="701"/>
      <c r="L28" s="701"/>
      <c r="M28" s="703"/>
      <c r="O28" s="4"/>
      <c r="P28" s="23"/>
      <c r="Q28" s="23"/>
      <c r="R28" s="23"/>
    </row>
    <row r="29" spans="2:18">
      <c r="C29" s="59"/>
      <c r="E29" s="60"/>
      <c r="F29" s="707" t="s">
        <v>128</v>
      </c>
      <c r="G29" s="376" t="s">
        <v>35</v>
      </c>
      <c r="H29" s="322"/>
      <c r="I29" s="322"/>
      <c r="J29" s="322"/>
      <c r="K29" s="700">
        <f>+IF(H29&lt;&gt;"",H29,H30)</f>
        <v>0</v>
      </c>
      <c r="L29" s="700">
        <f>+IF(I29&lt;&gt;"",I29,I30)</f>
        <v>0</v>
      </c>
      <c r="M29" s="702">
        <f>+IF(J29&lt;&gt;"",J29,J30)</f>
        <v>0</v>
      </c>
      <c r="O29" s="4"/>
      <c r="P29" s="23"/>
      <c r="Q29" s="23"/>
      <c r="R29" s="23"/>
    </row>
    <row r="30" spans="2:18">
      <c r="C30" s="59"/>
      <c r="E30" s="60"/>
      <c r="F30" s="708"/>
      <c r="G30" s="377" t="s">
        <v>127</v>
      </c>
      <c r="H30" s="378">
        <f>+Modules!J294</f>
        <v>0</v>
      </c>
      <c r="I30" s="378">
        <f>+Modules!K294</f>
        <v>0</v>
      </c>
      <c r="J30" s="378">
        <f>+Modules!L294</f>
        <v>0</v>
      </c>
      <c r="K30" s="701"/>
      <c r="L30" s="701"/>
      <c r="M30" s="703"/>
      <c r="O30" s="4"/>
      <c r="P30" s="23"/>
      <c r="Q30" s="23"/>
      <c r="R30" s="23"/>
    </row>
    <row r="31" spans="2:18">
      <c r="C31" s="59"/>
      <c r="E31" s="60"/>
      <c r="F31" s="707" t="s">
        <v>129</v>
      </c>
      <c r="G31" s="376" t="s">
        <v>35</v>
      </c>
      <c r="H31" s="322"/>
      <c r="I31" s="322"/>
      <c r="J31" s="322"/>
      <c r="K31" s="700">
        <f>+IF(H31&lt;&gt;"",H31,H32)</f>
        <v>0</v>
      </c>
      <c r="L31" s="700">
        <f>+IF(I31&lt;&gt;"",I31,I32)</f>
        <v>0</v>
      </c>
      <c r="M31" s="702">
        <f>+IF(J31&lt;&gt;"",J31,J32)</f>
        <v>0</v>
      </c>
      <c r="O31" s="4"/>
      <c r="P31" s="23"/>
      <c r="Q31" s="23"/>
      <c r="R31" s="23"/>
    </row>
    <row r="32" spans="2:18">
      <c r="C32" s="59"/>
      <c r="E32" s="60"/>
      <c r="F32" s="708"/>
      <c r="G32" s="377" t="s">
        <v>127</v>
      </c>
      <c r="H32" s="378">
        <f>+Modules!J284</f>
        <v>0</v>
      </c>
      <c r="I32" s="378">
        <f>+Modules!K284</f>
        <v>0</v>
      </c>
      <c r="J32" s="378">
        <f>+Modules!L284</f>
        <v>0</v>
      </c>
      <c r="K32" s="701"/>
      <c r="L32" s="701"/>
      <c r="M32" s="703"/>
      <c r="O32" s="4"/>
      <c r="P32" s="23"/>
      <c r="Q32" s="23"/>
      <c r="R32" s="23"/>
    </row>
    <row r="33" spans="3:19">
      <c r="C33" s="59"/>
      <c r="E33" s="60"/>
      <c r="F33" s="704"/>
      <c r="G33" s="376" t="s">
        <v>35</v>
      </c>
      <c r="H33" s="322"/>
      <c r="I33" s="322"/>
      <c r="J33" s="322"/>
      <c r="K33" s="700" t="str">
        <f>+IF(H33&lt;&gt;"",H33,H34)</f>
        <v>-</v>
      </c>
      <c r="L33" s="700" t="str">
        <f>+IF(I33&lt;&gt;"",I33,I34)</f>
        <v>-</v>
      </c>
      <c r="M33" s="702" t="str">
        <f>+IF(J33&lt;&gt;"",J33,J34)</f>
        <v>-</v>
      </c>
      <c r="O33" s="4"/>
      <c r="P33" s="23"/>
      <c r="Q33" s="23"/>
      <c r="R33" s="23"/>
    </row>
    <row r="34" spans="3:19">
      <c r="C34" s="59"/>
      <c r="E34" s="60"/>
      <c r="F34" s="705"/>
      <c r="G34" s="377" t="s">
        <v>29</v>
      </c>
      <c r="H34" s="378" t="s">
        <v>29</v>
      </c>
      <c r="I34" s="378" t="s">
        <v>29</v>
      </c>
      <c r="J34" s="378" t="s">
        <v>29</v>
      </c>
      <c r="K34" s="701"/>
      <c r="L34" s="701"/>
      <c r="M34" s="703"/>
      <c r="O34" s="4"/>
      <c r="P34" s="23"/>
      <c r="Q34" s="23"/>
      <c r="R34" s="23"/>
    </row>
    <row r="35" spans="3:19">
      <c r="C35" s="59"/>
      <c r="E35" s="60"/>
      <c r="F35" s="360" t="s">
        <v>130</v>
      </c>
      <c r="G35"/>
      <c r="H35" s="373">
        <f>SUM(K27:K34)</f>
        <v>0</v>
      </c>
      <c r="I35" s="374">
        <f>SUM(L27:L34)</f>
        <v>0</v>
      </c>
      <c r="J35" s="375">
        <f>SUM(M27:M34)</f>
        <v>0</v>
      </c>
      <c r="O35" s="4"/>
      <c r="P35" s="23"/>
      <c r="Q35" s="23"/>
      <c r="R35" s="23"/>
    </row>
    <row r="36" spans="3:19">
      <c r="C36" s="59"/>
      <c r="E36" s="60"/>
      <c r="F36"/>
      <c r="G36"/>
      <c r="O36" s="4"/>
      <c r="P36" s="23"/>
      <c r="Q36" s="23"/>
      <c r="R36" s="23"/>
    </row>
    <row r="37" spans="3:19">
      <c r="C37" s="59"/>
      <c r="E37" s="60"/>
      <c r="F37" s="360" t="s">
        <v>131</v>
      </c>
      <c r="G37" s="360"/>
      <c r="H37" s="213"/>
      <c r="I37" s="213"/>
      <c r="J37" s="213"/>
      <c r="K37" s="213"/>
      <c r="L37" s="213"/>
      <c r="M37" s="213"/>
      <c r="O37" s="4"/>
      <c r="P37" s="23"/>
      <c r="Q37" s="23"/>
      <c r="R37" s="23"/>
    </row>
    <row r="38" spans="3:19">
      <c r="C38" s="59"/>
      <c r="E38" s="60"/>
      <c r="F38" s="707" t="s">
        <v>139</v>
      </c>
      <c r="G38" s="376" t="s">
        <v>35</v>
      </c>
      <c r="H38" s="322"/>
      <c r="I38" s="322"/>
      <c r="J38" s="322"/>
      <c r="K38" s="700">
        <f>+IF(H38&lt;&gt;"",H38,H39)</f>
        <v>0</v>
      </c>
      <c r="L38" s="700">
        <f>+IF(I38&lt;&gt;"",I38,I39)</f>
        <v>0</v>
      </c>
      <c r="M38" s="702">
        <f>+IF(J38&lt;&gt;"",J38,J39)</f>
        <v>0</v>
      </c>
      <c r="O38" s="4"/>
      <c r="P38" s="23"/>
      <c r="Q38" s="23"/>
      <c r="R38" s="23"/>
    </row>
    <row r="39" spans="3:19">
      <c r="C39" s="59"/>
      <c r="E39" s="60"/>
      <c r="F39" s="708"/>
      <c r="G39" s="377" t="s">
        <v>127</v>
      </c>
      <c r="H39" s="378">
        <f>+Modules!H224</f>
        <v>0</v>
      </c>
      <c r="I39" s="378">
        <f>+Modules!I224</f>
        <v>0</v>
      </c>
      <c r="J39" s="378">
        <f>+Modules!J224</f>
        <v>0</v>
      </c>
      <c r="K39" s="701"/>
      <c r="L39" s="701"/>
      <c r="M39" s="703"/>
      <c r="O39" s="4"/>
      <c r="P39" s="23"/>
      <c r="Q39" s="23"/>
      <c r="R39" s="23"/>
    </row>
    <row r="40" spans="3:19">
      <c r="C40" s="59"/>
      <c r="E40" s="60"/>
      <c r="F40" s="707" t="s">
        <v>132</v>
      </c>
      <c r="G40" s="376" t="s">
        <v>35</v>
      </c>
      <c r="H40" s="322"/>
      <c r="I40" s="322"/>
      <c r="J40" s="322"/>
      <c r="K40" s="700">
        <f>+IF(H40&lt;&gt;"",H40,H41)</f>
        <v>0</v>
      </c>
      <c r="L40" s="700">
        <f>+IF(I40&lt;&gt;"",I40,I41)</f>
        <v>0</v>
      </c>
      <c r="M40" s="702">
        <f>+IF(J40&lt;&gt;"",J40,J41)</f>
        <v>0</v>
      </c>
      <c r="O40" s="4"/>
      <c r="P40" s="23"/>
      <c r="Q40" s="23"/>
      <c r="R40" s="23"/>
    </row>
    <row r="41" spans="3:19">
      <c r="C41" s="59"/>
      <c r="E41" s="60"/>
      <c r="F41" s="708"/>
      <c r="G41" s="377" t="s">
        <v>127</v>
      </c>
      <c r="H41" s="378">
        <f>-Modules!H240</f>
        <v>0</v>
      </c>
      <c r="I41" s="378">
        <f>-Modules!I240</f>
        <v>0</v>
      </c>
      <c r="J41" s="378">
        <f>-Modules!J240</f>
        <v>0</v>
      </c>
      <c r="K41" s="701"/>
      <c r="L41" s="701"/>
      <c r="M41" s="703"/>
      <c r="O41" s="4"/>
      <c r="P41" s="64"/>
      <c r="Q41" s="23"/>
      <c r="R41" s="23"/>
    </row>
    <row r="42" spans="3:19">
      <c r="C42" s="59"/>
      <c r="E42" s="60"/>
      <c r="F42" s="707" t="s">
        <v>133</v>
      </c>
      <c r="G42" s="376" t="s">
        <v>35</v>
      </c>
      <c r="H42" s="322"/>
      <c r="I42" s="322"/>
      <c r="J42" s="322"/>
      <c r="K42" s="700">
        <f>+IF(H42&lt;&gt;"",H42,H43)</f>
        <v>0</v>
      </c>
      <c r="L42" s="700">
        <f>+IF(I42&lt;&gt;"",I42,I43)</f>
        <v>0</v>
      </c>
      <c r="M42" s="702">
        <f>+IF(J42&lt;&gt;"",J42,J43)</f>
        <v>0</v>
      </c>
      <c r="O42" s="4"/>
      <c r="P42" s="23"/>
      <c r="Q42" s="23"/>
      <c r="R42" s="23"/>
    </row>
    <row r="43" spans="3:19">
      <c r="C43" s="59"/>
      <c r="E43" s="60"/>
      <c r="F43" s="708"/>
      <c r="G43" s="377" t="s">
        <v>29</v>
      </c>
      <c r="H43" s="378">
        <f>+Modules!J318</f>
        <v>0</v>
      </c>
      <c r="I43" s="378">
        <f>+Modules!K318</f>
        <v>0</v>
      </c>
      <c r="J43" s="378">
        <f>+Modules!L318</f>
        <v>0</v>
      </c>
      <c r="K43" s="701"/>
      <c r="L43" s="701"/>
      <c r="M43" s="703"/>
      <c r="O43" s="4"/>
      <c r="P43" s="23"/>
      <c r="Q43" s="23"/>
      <c r="R43" s="23"/>
    </row>
    <row r="44" spans="3:19">
      <c r="C44" s="59"/>
      <c r="E44" s="60"/>
      <c r="F44" s="704"/>
      <c r="G44" s="376" t="s">
        <v>35</v>
      </c>
      <c r="H44" s="322"/>
      <c r="I44" s="322"/>
      <c r="J44" s="322"/>
      <c r="K44" s="700" t="str">
        <f>+IF(H44&lt;&gt;"",H44,H45)</f>
        <v>-</v>
      </c>
      <c r="L44" s="700" t="str">
        <f>+IF(I44&lt;&gt;"",I44,I45)</f>
        <v>-</v>
      </c>
      <c r="M44" s="702" t="str">
        <f>+IF(J44&lt;&gt;"",J44,J45)</f>
        <v>-</v>
      </c>
      <c r="O44" s="4"/>
      <c r="P44" s="23"/>
      <c r="S44" s="64"/>
    </row>
    <row r="45" spans="3:19">
      <c r="C45" s="59"/>
      <c r="E45" s="60"/>
      <c r="F45" s="705"/>
      <c r="G45" s="377" t="s">
        <v>29</v>
      </c>
      <c r="H45" s="378" t="s">
        <v>29</v>
      </c>
      <c r="I45" s="378" t="s">
        <v>29</v>
      </c>
      <c r="J45" s="378" t="s">
        <v>29</v>
      </c>
      <c r="K45" s="701"/>
      <c r="L45" s="701"/>
      <c r="M45" s="703"/>
      <c r="O45" s="4"/>
      <c r="P45" s="23"/>
      <c r="S45" s="64"/>
    </row>
    <row r="46" spans="3:19">
      <c r="C46" s="59"/>
      <c r="E46" s="60"/>
      <c r="F46" s="360" t="s">
        <v>140</v>
      </c>
      <c r="G46"/>
      <c r="H46" s="373">
        <f>SUM(K38:K45)</f>
        <v>0</v>
      </c>
      <c r="I46" s="374">
        <f>SUM(L38:L45)</f>
        <v>0</v>
      </c>
      <c r="J46" s="375">
        <f>SUM(M38:M45)</f>
        <v>0</v>
      </c>
      <c r="O46" s="4"/>
      <c r="P46" s="23"/>
      <c r="Q46" s="23"/>
      <c r="R46" s="23"/>
    </row>
    <row r="47" spans="3:19">
      <c r="C47" s="59"/>
      <c r="E47" s="60"/>
      <c r="F47"/>
      <c r="G47"/>
      <c r="O47" s="4"/>
      <c r="P47" s="23"/>
      <c r="Q47" s="23"/>
      <c r="R47" s="23"/>
    </row>
    <row r="48" spans="3:19">
      <c r="C48" s="59"/>
      <c r="E48" s="60"/>
      <c r="F48" s="360" t="s">
        <v>134</v>
      </c>
      <c r="G48"/>
      <c r="H48" s="372">
        <f>+H35+H46</f>
        <v>0</v>
      </c>
      <c r="I48" s="372">
        <f>+I35+I46</f>
        <v>0</v>
      </c>
      <c r="J48" s="372">
        <f>+J35+J46</f>
        <v>0</v>
      </c>
      <c r="O48" s="4"/>
      <c r="P48" s="23"/>
      <c r="Q48" s="23"/>
      <c r="R48" s="23"/>
    </row>
    <row r="49" spans="3:18">
      <c r="C49" s="59"/>
      <c r="E49" s="60"/>
      <c r="F49"/>
      <c r="G49"/>
      <c r="O49" s="4"/>
      <c r="P49" s="23"/>
      <c r="Q49" s="23"/>
      <c r="R49" s="23"/>
    </row>
    <row r="50" spans="3:18">
      <c r="C50" s="59"/>
      <c r="E50" s="60"/>
      <c r="F50" s="360" t="s">
        <v>141</v>
      </c>
      <c r="G50" s="360"/>
      <c r="H50" s="213"/>
      <c r="I50" s="213"/>
      <c r="J50" s="213"/>
      <c r="K50" s="213"/>
      <c r="L50" s="213"/>
      <c r="M50" s="213"/>
      <c r="O50" s="4"/>
      <c r="P50" s="23"/>
      <c r="Q50" s="23"/>
      <c r="R50" s="23"/>
    </row>
    <row r="51" spans="3:18">
      <c r="C51" s="59"/>
      <c r="E51" s="60"/>
      <c r="F51" s="707" t="s">
        <v>142</v>
      </c>
      <c r="G51" s="376" t="s">
        <v>35</v>
      </c>
      <c r="H51" s="322"/>
      <c r="I51" s="322"/>
      <c r="J51" s="322"/>
      <c r="K51" s="700">
        <f>+IF(H51&lt;&gt;"",H51,H52)</f>
        <v>0</v>
      </c>
      <c r="L51" s="700">
        <f>+IF(I51&lt;&gt;"",I51,I52)</f>
        <v>0</v>
      </c>
      <c r="M51" s="702">
        <f>+IF(J51&lt;&gt;"",J51,J52)</f>
        <v>0</v>
      </c>
      <c r="O51" s="4"/>
      <c r="P51" s="23"/>
      <c r="Q51" s="23"/>
      <c r="R51" s="23"/>
    </row>
    <row r="52" spans="3:18">
      <c r="C52" s="59"/>
      <c r="E52" s="60"/>
      <c r="F52" s="708"/>
      <c r="G52" s="377" t="s">
        <v>127</v>
      </c>
      <c r="H52" s="378">
        <f>+Modules!J306</f>
        <v>0</v>
      </c>
      <c r="I52" s="378">
        <f>+Modules!K306</f>
        <v>0</v>
      </c>
      <c r="J52" s="378">
        <f>+Modules!L306</f>
        <v>0</v>
      </c>
      <c r="K52" s="701"/>
      <c r="L52" s="701"/>
      <c r="M52" s="703"/>
      <c r="O52" s="4"/>
      <c r="P52" s="23"/>
      <c r="Q52" s="23"/>
      <c r="R52" s="23"/>
    </row>
    <row r="53" spans="3:18">
      <c r="C53" s="59"/>
      <c r="E53" s="60"/>
      <c r="F53" s="704"/>
      <c r="G53" s="376" t="s">
        <v>35</v>
      </c>
      <c r="H53" s="322"/>
      <c r="I53" s="322"/>
      <c r="J53" s="322"/>
      <c r="K53" s="700" t="str">
        <f>+IF(H53&lt;&gt;"",H53,H54)</f>
        <v>-</v>
      </c>
      <c r="L53" s="700" t="str">
        <f>+IF(I53&lt;&gt;"",I53,I54)</f>
        <v>-</v>
      </c>
      <c r="M53" s="702" t="str">
        <f>+IF(J53&lt;&gt;"",J53,J54)</f>
        <v>-</v>
      </c>
      <c r="O53" s="4"/>
      <c r="P53" s="23"/>
      <c r="Q53" s="23"/>
      <c r="R53" s="23"/>
    </row>
    <row r="54" spans="3:18">
      <c r="C54" s="59"/>
      <c r="E54" s="60"/>
      <c r="F54" s="705"/>
      <c r="G54" s="377" t="s">
        <v>29</v>
      </c>
      <c r="H54" s="378" t="s">
        <v>29</v>
      </c>
      <c r="I54" s="378" t="s">
        <v>29</v>
      </c>
      <c r="J54" s="378" t="s">
        <v>29</v>
      </c>
      <c r="K54" s="701"/>
      <c r="L54" s="701"/>
      <c r="M54" s="703"/>
      <c r="O54" s="4"/>
      <c r="P54" s="23"/>
      <c r="Q54" s="23"/>
      <c r="R54" s="23"/>
    </row>
    <row r="55" spans="3:18">
      <c r="C55" s="59"/>
      <c r="E55" s="60"/>
      <c r="F55" s="704"/>
      <c r="G55" s="376" t="s">
        <v>35</v>
      </c>
      <c r="H55" s="322"/>
      <c r="I55" s="322"/>
      <c r="J55" s="322"/>
      <c r="K55" s="700" t="str">
        <f>+IF(H55&lt;&gt;"",H55,H56)</f>
        <v>-</v>
      </c>
      <c r="L55" s="700" t="str">
        <f>+IF(I55&lt;&gt;"",I55,I56)</f>
        <v>-</v>
      </c>
      <c r="M55" s="702" t="str">
        <f>+IF(J55&lt;&gt;"",J55,J56)</f>
        <v>-</v>
      </c>
      <c r="O55" s="4"/>
      <c r="P55" s="23"/>
      <c r="Q55" s="23"/>
      <c r="R55" s="23"/>
    </row>
    <row r="56" spans="3:18">
      <c r="C56" s="59"/>
      <c r="E56" s="60"/>
      <c r="F56" s="705"/>
      <c r="G56" s="377" t="s">
        <v>29</v>
      </c>
      <c r="H56" s="378" t="s">
        <v>29</v>
      </c>
      <c r="I56" s="378" t="s">
        <v>29</v>
      </c>
      <c r="J56" s="378" t="s">
        <v>29</v>
      </c>
      <c r="K56" s="701"/>
      <c r="L56" s="701"/>
      <c r="M56" s="703"/>
      <c r="O56" s="4"/>
      <c r="P56" s="23"/>
      <c r="Q56" s="23"/>
      <c r="R56" s="23"/>
    </row>
    <row r="57" spans="3:18">
      <c r="C57" s="59"/>
      <c r="E57" s="60"/>
      <c r="F57" s="704"/>
      <c r="G57" s="376" t="s">
        <v>35</v>
      </c>
      <c r="H57" s="322"/>
      <c r="I57" s="322"/>
      <c r="J57" s="322"/>
      <c r="K57" s="700" t="str">
        <f>+IF(H57&lt;&gt;"",H57,H58)</f>
        <v>-</v>
      </c>
      <c r="L57" s="700" t="str">
        <f>+IF(I57&lt;&gt;"",I57,I58)</f>
        <v>-</v>
      </c>
      <c r="M57" s="702" t="str">
        <f>+IF(J57&lt;&gt;"",J57,J58)</f>
        <v>-</v>
      </c>
      <c r="O57" s="4"/>
      <c r="P57" s="23"/>
      <c r="Q57" s="23"/>
      <c r="R57" s="23"/>
    </row>
    <row r="58" spans="3:18">
      <c r="C58" s="59"/>
      <c r="E58" s="60"/>
      <c r="F58" s="705"/>
      <c r="G58" s="377" t="s">
        <v>29</v>
      </c>
      <c r="H58" s="378" t="s">
        <v>29</v>
      </c>
      <c r="I58" s="378" t="s">
        <v>29</v>
      </c>
      <c r="J58" s="378" t="s">
        <v>29</v>
      </c>
      <c r="K58" s="701"/>
      <c r="L58" s="701"/>
      <c r="M58" s="703"/>
      <c r="O58" s="4"/>
      <c r="P58" s="23"/>
      <c r="Q58" s="23"/>
      <c r="R58" s="23"/>
    </row>
    <row r="59" spans="3:18">
      <c r="C59" s="59"/>
      <c r="E59" s="60"/>
      <c r="F59" s="360" t="s">
        <v>144</v>
      </c>
      <c r="G59"/>
      <c r="H59" s="373">
        <f>SUM(K51:K58)</f>
        <v>0</v>
      </c>
      <c r="I59" s="374">
        <f>SUM(L51:L58)</f>
        <v>0</v>
      </c>
      <c r="J59" s="375">
        <f>SUM(M51:M58)</f>
        <v>0</v>
      </c>
      <c r="O59" s="4"/>
      <c r="P59" s="23"/>
      <c r="Q59" s="23"/>
      <c r="R59" s="23"/>
    </row>
    <row r="60" spans="3:18">
      <c r="C60" s="59"/>
      <c r="E60" s="60"/>
      <c r="F60"/>
      <c r="G60"/>
      <c r="O60" s="4"/>
      <c r="P60" s="23"/>
      <c r="Q60" s="23"/>
      <c r="R60" s="23"/>
    </row>
    <row r="61" spans="3:18">
      <c r="C61" s="59"/>
      <c r="E61" s="60"/>
      <c r="F61" s="360" t="s">
        <v>143</v>
      </c>
      <c r="G61" s="360"/>
      <c r="H61" s="213"/>
      <c r="I61" s="213"/>
      <c r="J61" s="213"/>
      <c r="K61" s="213"/>
      <c r="L61" s="213"/>
      <c r="M61" s="213"/>
      <c r="O61" s="4"/>
      <c r="P61" s="23"/>
      <c r="Q61" s="23"/>
      <c r="R61" s="23"/>
    </row>
    <row r="62" spans="3:18">
      <c r="C62" s="59"/>
      <c r="E62" s="60"/>
      <c r="F62" s="707" t="s">
        <v>150</v>
      </c>
      <c r="G62" s="376" t="s">
        <v>35</v>
      </c>
      <c r="H62" s="322"/>
      <c r="I62" s="322"/>
      <c r="J62" s="322"/>
      <c r="K62" s="700">
        <f>+IF(H62&lt;&gt;"",H62,H63)</f>
        <v>0</v>
      </c>
      <c r="L62" s="700">
        <f>+IF(I62&lt;&gt;"",I62,I63)</f>
        <v>0</v>
      </c>
      <c r="M62" s="702">
        <f>+IF(J62&lt;&gt;"",J62,J63)</f>
        <v>0</v>
      </c>
      <c r="O62" s="4"/>
      <c r="P62" s="23"/>
      <c r="Q62" s="23"/>
      <c r="R62" s="23"/>
    </row>
    <row r="63" spans="3:18">
      <c r="C63" s="59"/>
      <c r="E63" s="60"/>
      <c r="F63" s="708"/>
      <c r="G63" s="377" t="s">
        <v>127</v>
      </c>
      <c r="H63" s="378">
        <f>+Modules!K204</f>
        <v>0</v>
      </c>
      <c r="I63" s="378">
        <f>+Modules!L204</f>
        <v>0</v>
      </c>
      <c r="J63" s="378">
        <f>+Modules!M204</f>
        <v>0</v>
      </c>
      <c r="K63" s="701"/>
      <c r="L63" s="701"/>
      <c r="M63" s="703"/>
      <c r="O63" s="4"/>
      <c r="P63" s="23"/>
      <c r="Q63" s="23"/>
      <c r="R63" s="23"/>
    </row>
    <row r="64" spans="3:18">
      <c r="C64" s="59"/>
      <c r="E64" s="60"/>
      <c r="F64" s="704"/>
      <c r="G64" s="376" t="s">
        <v>35</v>
      </c>
      <c r="H64" s="322"/>
      <c r="I64" s="322"/>
      <c r="J64" s="322"/>
      <c r="K64" s="700" t="str">
        <f>+IF(H64&lt;&gt;"",H64,H65)</f>
        <v>-</v>
      </c>
      <c r="L64" s="700" t="str">
        <f>+IF(I64&lt;&gt;"",I64,I65)</f>
        <v>-</v>
      </c>
      <c r="M64" s="702" t="str">
        <f>+IF(J64&lt;&gt;"",J64,J65)</f>
        <v>-</v>
      </c>
      <c r="O64" s="4"/>
      <c r="P64" s="23"/>
      <c r="Q64" s="23"/>
      <c r="R64" s="23"/>
    </row>
    <row r="65" spans="3:18">
      <c r="C65" s="59"/>
      <c r="E65" s="60"/>
      <c r="F65" s="705"/>
      <c r="G65" s="377" t="s">
        <v>29</v>
      </c>
      <c r="H65" s="378" t="s">
        <v>29</v>
      </c>
      <c r="I65" s="378" t="s">
        <v>29</v>
      </c>
      <c r="J65" s="378" t="s">
        <v>29</v>
      </c>
      <c r="K65" s="701"/>
      <c r="L65" s="701"/>
      <c r="M65" s="703"/>
      <c r="O65" s="4"/>
      <c r="P65" s="23"/>
      <c r="Q65" s="23"/>
      <c r="R65" s="23"/>
    </row>
    <row r="66" spans="3:18">
      <c r="C66" s="59"/>
      <c r="E66" s="60"/>
      <c r="F66" s="704"/>
      <c r="G66" s="376" t="s">
        <v>35</v>
      </c>
      <c r="H66" s="322"/>
      <c r="I66" s="322"/>
      <c r="J66" s="322"/>
      <c r="K66" s="700" t="str">
        <f>+IF(H66&lt;&gt;"",H66,H67)</f>
        <v>-</v>
      </c>
      <c r="L66" s="700" t="str">
        <f>+IF(I66&lt;&gt;"",I66,I67)</f>
        <v>-</v>
      </c>
      <c r="M66" s="702" t="str">
        <f>+IF(J66&lt;&gt;"",J66,J67)</f>
        <v>-</v>
      </c>
      <c r="O66" s="4"/>
      <c r="P66" s="23"/>
      <c r="Q66" s="23"/>
      <c r="R66" s="23"/>
    </row>
    <row r="67" spans="3:18">
      <c r="C67" s="59"/>
      <c r="E67" s="60"/>
      <c r="F67" s="705"/>
      <c r="G67" s="377" t="s">
        <v>29</v>
      </c>
      <c r="H67" s="378" t="s">
        <v>29</v>
      </c>
      <c r="I67" s="378" t="s">
        <v>29</v>
      </c>
      <c r="J67" s="378" t="s">
        <v>29</v>
      </c>
      <c r="K67" s="701"/>
      <c r="L67" s="701"/>
      <c r="M67" s="703"/>
      <c r="O67" s="4"/>
      <c r="P67" s="23"/>
      <c r="Q67" s="23"/>
      <c r="R67" s="23"/>
    </row>
    <row r="68" spans="3:18">
      <c r="C68" s="59"/>
      <c r="E68" s="60"/>
      <c r="F68" s="704"/>
      <c r="G68" s="376" t="s">
        <v>35</v>
      </c>
      <c r="H68" s="322"/>
      <c r="I68" s="322"/>
      <c r="J68" s="322"/>
      <c r="K68" s="700" t="str">
        <f>+IF(H68&lt;&gt;"",H68,H69)</f>
        <v>-</v>
      </c>
      <c r="L68" s="700" t="str">
        <f>+IF(I68&lt;&gt;"",I68,I69)</f>
        <v>-</v>
      </c>
      <c r="M68" s="702" t="str">
        <f>+IF(J68&lt;&gt;"",J68,J69)</f>
        <v>-</v>
      </c>
      <c r="O68" s="4"/>
      <c r="P68" s="23"/>
      <c r="Q68" s="23"/>
      <c r="R68" s="23"/>
    </row>
    <row r="69" spans="3:18">
      <c r="C69" s="59"/>
      <c r="E69" s="60"/>
      <c r="F69" s="705"/>
      <c r="G69" s="377" t="s">
        <v>29</v>
      </c>
      <c r="H69" s="378" t="s">
        <v>29</v>
      </c>
      <c r="I69" s="378" t="s">
        <v>29</v>
      </c>
      <c r="J69" s="378" t="s">
        <v>29</v>
      </c>
      <c r="K69" s="701"/>
      <c r="L69" s="701"/>
      <c r="M69" s="703"/>
      <c r="O69" s="4"/>
      <c r="P69" s="23"/>
      <c r="Q69" s="23"/>
      <c r="R69" s="23"/>
    </row>
    <row r="70" spans="3:18">
      <c r="C70" s="59"/>
      <c r="E70" s="60"/>
      <c r="F70" s="360" t="s">
        <v>145</v>
      </c>
      <c r="G70"/>
      <c r="H70" s="373">
        <f>SUM(K62:K69)</f>
        <v>0</v>
      </c>
      <c r="I70" s="374">
        <f>SUM(L62:L69)</f>
        <v>0</v>
      </c>
      <c r="J70" s="375">
        <f>SUM(M62:M69)</f>
        <v>0</v>
      </c>
      <c r="O70" s="4"/>
      <c r="P70" s="23"/>
      <c r="Q70" s="23"/>
      <c r="R70" s="23"/>
    </row>
    <row r="71" spans="3:18">
      <c r="C71" s="59"/>
      <c r="E71" s="60"/>
      <c r="F71"/>
      <c r="G71"/>
      <c r="O71" s="4"/>
      <c r="P71" s="23"/>
      <c r="Q71" s="23"/>
      <c r="R71" s="23"/>
    </row>
    <row r="72" spans="3:18">
      <c r="C72" s="59"/>
      <c r="E72" s="60"/>
      <c r="F72" s="360" t="s">
        <v>146</v>
      </c>
      <c r="G72" s="360"/>
      <c r="H72" s="213"/>
      <c r="I72" s="213"/>
      <c r="J72" s="213"/>
      <c r="K72" s="213"/>
      <c r="L72" s="213"/>
      <c r="M72" s="213"/>
      <c r="O72" s="4"/>
      <c r="P72" s="23"/>
      <c r="Q72" s="23"/>
      <c r="R72" s="23"/>
    </row>
    <row r="73" spans="3:18">
      <c r="C73" s="59"/>
      <c r="E73" s="60"/>
      <c r="F73" s="707" t="s">
        <v>147</v>
      </c>
      <c r="G73" s="376" t="s">
        <v>35</v>
      </c>
      <c r="H73" s="322"/>
      <c r="I73" s="322"/>
      <c r="J73" s="322"/>
      <c r="K73" s="700">
        <f>+IF(H73&lt;&gt;"",H73,H74)</f>
        <v>0</v>
      </c>
      <c r="L73" s="700">
        <f>+IF(I73&lt;&gt;"",I73,I74)</f>
        <v>0</v>
      </c>
      <c r="M73" s="702">
        <f>+IF(J73&lt;&gt;"",J73,J74)</f>
        <v>0</v>
      </c>
      <c r="O73" s="4"/>
      <c r="P73" s="23"/>
      <c r="Q73" s="23"/>
      <c r="R73" s="23"/>
    </row>
    <row r="74" spans="3:18">
      <c r="C74" s="59"/>
      <c r="E74" s="60"/>
      <c r="F74" s="708"/>
      <c r="G74" s="377" t="s">
        <v>127</v>
      </c>
      <c r="H74" s="378">
        <f>+Modules!J133</f>
        <v>0</v>
      </c>
      <c r="I74" s="378">
        <f>+Modules!K133</f>
        <v>0</v>
      </c>
      <c r="J74" s="378">
        <f>+Modules!L133</f>
        <v>0</v>
      </c>
      <c r="K74" s="701"/>
      <c r="L74" s="701"/>
      <c r="M74" s="703"/>
      <c r="O74" s="4"/>
      <c r="P74" s="23"/>
      <c r="Q74" s="23"/>
      <c r="R74" s="23"/>
    </row>
    <row r="75" spans="3:18">
      <c r="C75" s="59"/>
      <c r="E75" s="60"/>
      <c r="F75" s="707" t="s">
        <v>148</v>
      </c>
      <c r="G75" s="376" t="s">
        <v>35</v>
      </c>
      <c r="H75" s="322"/>
      <c r="I75" s="322"/>
      <c r="J75" s="322"/>
      <c r="K75" s="700">
        <f>+IF(H75&lt;&gt;"",H75,H76)</f>
        <v>0</v>
      </c>
      <c r="L75" s="700">
        <f>+IF(I75&lt;&gt;"",I75,I76)</f>
        <v>0</v>
      </c>
      <c r="M75" s="702">
        <f>+IF(J75&lt;&gt;"",J75,J76)</f>
        <v>0</v>
      </c>
      <c r="O75" s="4"/>
      <c r="P75" s="23"/>
      <c r="Q75" s="23"/>
      <c r="R75" s="23"/>
    </row>
    <row r="76" spans="3:18">
      <c r="C76" s="59"/>
      <c r="E76" s="60"/>
      <c r="F76" s="708"/>
      <c r="G76" s="377" t="s">
        <v>127</v>
      </c>
      <c r="H76" s="378">
        <f>+Modules!J42</f>
        <v>0</v>
      </c>
      <c r="I76" s="378">
        <f>+Modules!K42</f>
        <v>0</v>
      </c>
      <c r="J76" s="378">
        <f>+Modules!L42</f>
        <v>0</v>
      </c>
      <c r="K76" s="701"/>
      <c r="L76" s="701"/>
      <c r="M76" s="703"/>
      <c r="O76" s="4"/>
      <c r="P76" s="23"/>
      <c r="Q76" s="23"/>
      <c r="R76" s="23"/>
    </row>
    <row r="77" spans="3:18">
      <c r="C77" s="59"/>
      <c r="E77" s="60"/>
      <c r="F77" s="704"/>
      <c r="G77" s="376" t="s">
        <v>35</v>
      </c>
      <c r="H77" s="322"/>
      <c r="I77" s="322"/>
      <c r="J77" s="322"/>
      <c r="K77" s="700" t="str">
        <f>+IF(H77&lt;&gt;"",H77,H78)</f>
        <v>-</v>
      </c>
      <c r="L77" s="700" t="str">
        <f>+IF(I77&lt;&gt;"",I77,I78)</f>
        <v>-</v>
      </c>
      <c r="M77" s="702" t="str">
        <f>+IF(J77&lt;&gt;"",J77,J78)</f>
        <v>-</v>
      </c>
      <c r="O77" s="4"/>
      <c r="P77" s="23"/>
      <c r="Q77" s="23"/>
      <c r="R77" s="23"/>
    </row>
    <row r="78" spans="3:18">
      <c r="F78" s="705"/>
      <c r="G78" s="377" t="s">
        <v>29</v>
      </c>
      <c r="H78" s="378" t="s">
        <v>29</v>
      </c>
      <c r="I78" s="378" t="s">
        <v>29</v>
      </c>
      <c r="J78" s="378" t="s">
        <v>29</v>
      </c>
      <c r="K78" s="701"/>
      <c r="L78" s="701"/>
      <c r="M78" s="703"/>
      <c r="Q78" s="23"/>
      <c r="R78" s="23"/>
    </row>
    <row r="79" spans="3:18">
      <c r="F79" s="704"/>
      <c r="G79" s="376" t="s">
        <v>35</v>
      </c>
      <c r="H79" s="322"/>
      <c r="I79" s="322"/>
      <c r="J79" s="322"/>
      <c r="K79" s="700" t="str">
        <f>+IF(H79&lt;&gt;"",H79,H80)</f>
        <v>-</v>
      </c>
      <c r="L79" s="700" t="str">
        <f>+IF(I79&lt;&gt;"",I79,I80)</f>
        <v>-</v>
      </c>
      <c r="M79" s="702" t="str">
        <f>+IF(J79&lt;&gt;"",J79,J80)</f>
        <v>-</v>
      </c>
      <c r="Q79" s="23"/>
      <c r="R79" s="23"/>
    </row>
    <row r="80" spans="3:18">
      <c r="F80" s="705"/>
      <c r="G80" s="377" t="s">
        <v>29</v>
      </c>
      <c r="H80" s="378" t="s">
        <v>29</v>
      </c>
      <c r="I80" s="378" t="s">
        <v>29</v>
      </c>
      <c r="J80" s="378" t="s">
        <v>29</v>
      </c>
      <c r="K80" s="701"/>
      <c r="L80" s="701"/>
      <c r="M80" s="703"/>
      <c r="Q80" s="23"/>
      <c r="R80" s="23"/>
    </row>
    <row r="81" spans="2:19">
      <c r="F81" s="360" t="s">
        <v>192</v>
      </c>
      <c r="G81"/>
      <c r="H81" s="373">
        <f>SUM(K73:K80)</f>
        <v>0</v>
      </c>
      <c r="I81" s="374">
        <f>SUM(L73:L80)</f>
        <v>0</v>
      </c>
      <c r="J81" s="375">
        <f>SUM(M73:M80)</f>
        <v>0</v>
      </c>
      <c r="Q81" s="23"/>
      <c r="R81" s="23"/>
    </row>
    <row r="82" spans="2:19" ht="5.0999999999999996" customHeight="1">
      <c r="F82"/>
      <c r="G82"/>
      <c r="Q82" s="23"/>
      <c r="R82" s="23"/>
    </row>
    <row r="83" spans="2:19">
      <c r="F83"/>
      <c r="G83"/>
      <c r="Q83" s="23"/>
      <c r="R83" s="23"/>
    </row>
    <row r="84" spans="2:19" ht="5.0999999999999996" customHeight="1">
      <c r="F84"/>
      <c r="G84"/>
      <c r="Q84" s="23"/>
      <c r="R84" s="23"/>
    </row>
    <row r="85" spans="2:19">
      <c r="F85" s="360" t="s">
        <v>149</v>
      </c>
      <c r="G85"/>
      <c r="H85" s="372">
        <f>+H59+H70+H81</f>
        <v>0</v>
      </c>
      <c r="I85" s="372">
        <f>+I59+I70+I81</f>
        <v>0</v>
      </c>
      <c r="J85" s="471">
        <f>+J59+J70+J81</f>
        <v>0</v>
      </c>
      <c r="Q85" s="23"/>
      <c r="R85" s="23"/>
    </row>
    <row r="86" spans="2:19" ht="5.0999999999999996" customHeight="1">
      <c r="F86"/>
      <c r="G86"/>
      <c r="Q86" s="23"/>
      <c r="R86" s="23"/>
    </row>
    <row r="87" spans="2:19">
      <c r="B87" s="59"/>
      <c r="F87"/>
      <c r="G87"/>
      <c r="Q87" s="23"/>
      <c r="R87" s="23"/>
    </row>
    <row r="88" spans="2:19">
      <c r="B88" s="59"/>
      <c r="F88" s="381" t="s">
        <v>156</v>
      </c>
      <c r="H88" s="372">
        <f>+H85-H48</f>
        <v>0</v>
      </c>
      <c r="I88" s="372">
        <f>+I85-I48</f>
        <v>0</v>
      </c>
      <c r="J88" s="372">
        <f>+J85-J48</f>
        <v>0</v>
      </c>
      <c r="Q88" s="23"/>
      <c r="R88" s="23"/>
    </row>
    <row r="89" spans="2:19" ht="5.0999999999999996" customHeight="1">
      <c r="B89" s="59"/>
      <c r="F89"/>
      <c r="G89"/>
      <c r="Q89" s="23"/>
      <c r="R89" s="23"/>
    </row>
    <row r="90" spans="2:19">
      <c r="B90" s="59"/>
      <c r="F90"/>
      <c r="G90"/>
      <c r="Q90" s="23"/>
      <c r="R90" s="23"/>
    </row>
    <row r="91" spans="2:19">
      <c r="B91" s="1"/>
      <c r="C91" s="1"/>
      <c r="D91" s="1"/>
      <c r="E91" s="1"/>
      <c r="H91" s="1"/>
      <c r="I91" s="1"/>
      <c r="J91" s="1"/>
      <c r="K91" s="1"/>
      <c r="L91" s="1"/>
      <c r="M91" s="1"/>
      <c r="N91" s="2"/>
      <c r="O91" s="2"/>
      <c r="P91" s="1"/>
      <c r="Q91" s="1"/>
      <c r="R91" s="1"/>
    </row>
    <row r="92" spans="2:19" ht="5.0999999999999996" customHeight="1">
      <c r="B92" s="1"/>
      <c r="C92" s="1"/>
      <c r="D92" s="1"/>
      <c r="E92" s="1"/>
      <c r="H92" s="1"/>
      <c r="I92" s="1"/>
      <c r="J92" s="1"/>
      <c r="K92" s="1"/>
      <c r="L92" s="1"/>
      <c r="M92" s="1"/>
      <c r="N92" s="1"/>
      <c r="O92" s="1"/>
      <c r="P92" s="1"/>
      <c r="Q92" s="1"/>
      <c r="R92" s="1"/>
    </row>
    <row r="93" spans="2:19">
      <c r="C93" s="523" t="s">
        <v>2</v>
      </c>
      <c r="D93" s="523"/>
      <c r="E93" s="523"/>
      <c r="F93" s="523"/>
      <c r="G93" s="523"/>
      <c r="H93" s="523"/>
      <c r="I93" s="523"/>
      <c r="J93" s="523"/>
      <c r="K93" s="523"/>
      <c r="L93" s="523"/>
      <c r="M93" s="523"/>
      <c r="N93" s="523"/>
      <c r="O93" s="523"/>
      <c r="P93" s="523"/>
      <c r="Q93" s="523"/>
      <c r="R93" s="523"/>
      <c r="S93" s="523"/>
    </row>
    <row r="94" spans="2:19" ht="12.75" customHeight="1">
      <c r="E94" s="30"/>
      <c r="F94" s="30"/>
      <c r="G94"/>
    </row>
    <row r="95" spans="2:19">
      <c r="F95"/>
      <c r="G95" s="580" t="str">
        <f>+IF(O20="","",+PROPER(O20))</f>
        <v/>
      </c>
      <c r="H95" s="580"/>
      <c r="I95" s="580"/>
      <c r="J95" s="580"/>
    </row>
    <row r="96" spans="2:19">
      <c r="F96"/>
      <c r="G96" s="580" t="str">
        <f>IF(O21&lt;&gt;"",+CONCATENATE("Proforma Balance Sheet : ",O21," - ",O21+2),"")</f>
        <v/>
      </c>
      <c r="H96" s="580"/>
      <c r="I96" s="580"/>
      <c r="J96" s="580"/>
    </row>
    <row r="97" spans="6:10" ht="5.0999999999999996" customHeight="1">
      <c r="F97"/>
      <c r="G97" s="1"/>
      <c r="H97" s="1"/>
      <c r="I97" s="1"/>
      <c r="J97" s="1"/>
    </row>
    <row r="98" spans="6:10">
      <c r="F98"/>
      <c r="G98" s="706" t="s">
        <v>154</v>
      </c>
      <c r="H98" s="706"/>
      <c r="I98" s="706"/>
      <c r="J98" s="706"/>
    </row>
    <row r="99" spans="6:10" ht="5.0999999999999996" customHeight="1">
      <c r="F99"/>
      <c r="G99" s="1"/>
      <c r="H99" s="1"/>
      <c r="I99" s="1"/>
      <c r="J99" s="1"/>
    </row>
    <row r="100" spans="6:10">
      <c r="F100"/>
      <c r="G100" s="385" t="s">
        <v>125</v>
      </c>
      <c r="H100" s="379" t="str">
        <f>+H24</f>
        <v>Enter Year in Modules</v>
      </c>
      <c r="I100" s="379" t="str">
        <f>+I24</f>
        <v>Enter Year in Modules</v>
      </c>
      <c r="J100" s="379" t="str">
        <f>+J24</f>
        <v>Enter year in Modules</v>
      </c>
    </row>
    <row r="101" spans="6:10" ht="5.0999999999999996" customHeight="1">
      <c r="F101"/>
      <c r="G101"/>
    </row>
    <row r="102" spans="6:10">
      <c r="F102"/>
      <c r="G102" s="1" t="str">
        <f>IF(F27&lt;&gt;"",F27,"")</f>
        <v>Cash</v>
      </c>
      <c r="H102" s="382">
        <f>IF(K27&lt;&gt;"",K27,"")</f>
        <v>0</v>
      </c>
      <c r="I102" s="382">
        <f>IF(L27&lt;&gt;"",L27,"")</f>
        <v>0</v>
      </c>
      <c r="J102" s="382">
        <f>IF(M27&lt;&gt;"",M27,"")</f>
        <v>0</v>
      </c>
    </row>
    <row r="103" spans="6:10">
      <c r="F103"/>
      <c r="G103" s="1" t="str">
        <f>IF(F29&lt;&gt;"",F29,"")</f>
        <v>Accounts Recievable</v>
      </c>
      <c r="H103" s="382">
        <f>IF(K29&lt;&gt;"",K29,"")</f>
        <v>0</v>
      </c>
      <c r="I103" s="382">
        <f>IF(L29&lt;&gt;"",L29,"")</f>
        <v>0</v>
      </c>
      <c r="J103" s="382">
        <f>IF(M29&lt;&gt;"",M29,"")</f>
        <v>0</v>
      </c>
    </row>
    <row r="104" spans="6:10">
      <c r="F104"/>
      <c r="G104" s="1" t="str">
        <f>IF(F31&lt;&gt;"",F31,"")</f>
        <v>Inventory</v>
      </c>
      <c r="H104" s="382">
        <f>IF(K31&lt;&gt;"",K31,"")</f>
        <v>0</v>
      </c>
      <c r="I104" s="382">
        <f>IF(L31&lt;&gt;"",L31,"")</f>
        <v>0</v>
      </c>
      <c r="J104" s="382">
        <f>IF(M31&lt;&gt;"",M31,"")</f>
        <v>0</v>
      </c>
    </row>
    <row r="105" spans="6:10">
      <c r="F105"/>
      <c r="G105" s="1" t="str">
        <f>IF(F33&lt;&gt;"",F33,"")</f>
        <v/>
      </c>
      <c r="H105" s="382" t="str">
        <f>IF(K33&lt;&gt;"",K33,"")</f>
        <v>-</v>
      </c>
      <c r="I105" s="382" t="str">
        <f>IF(L33&lt;&gt;"",L33,"")</f>
        <v>-</v>
      </c>
      <c r="J105" s="382" t="str">
        <f>IF(M33&lt;&gt;"",M33,"")</f>
        <v>-</v>
      </c>
    </row>
    <row r="106" spans="6:10" ht="5.0999999999999996" customHeight="1">
      <c r="F106"/>
      <c r="G106" s="1"/>
      <c r="H106" s="326"/>
      <c r="I106" s="326"/>
      <c r="J106" s="326"/>
    </row>
    <row r="107" spans="6:10">
      <c r="F107"/>
      <c r="G107" s="387" t="s">
        <v>157</v>
      </c>
      <c r="H107" s="384">
        <f>SUM(H102:H106)</f>
        <v>0</v>
      </c>
      <c r="I107" s="384">
        <f>SUM(I102:I106)</f>
        <v>0</v>
      </c>
      <c r="J107" s="384">
        <f>SUM(J102:J106)</f>
        <v>0</v>
      </c>
    </row>
    <row r="108" spans="6:10" ht="5.0999999999999996" customHeight="1">
      <c r="F108"/>
      <c r="G108" s="1"/>
      <c r="H108" s="1"/>
      <c r="I108" s="1"/>
      <c r="J108" s="1"/>
    </row>
    <row r="109" spans="6:10">
      <c r="F109"/>
      <c r="G109" s="385" t="s">
        <v>131</v>
      </c>
      <c r="H109" s="1"/>
      <c r="I109" s="1"/>
      <c r="J109" s="1"/>
    </row>
    <row r="110" spans="6:10">
      <c r="F110"/>
      <c r="G110" s="1" t="str">
        <f>IF(F38&lt;&gt;"",F38,"")</f>
        <v>Fixed Assets</v>
      </c>
      <c r="H110" s="382">
        <f>IF(K38&lt;&gt;"",K38,"")</f>
        <v>0</v>
      </c>
      <c r="I110" s="382">
        <f>IF(L38&lt;&gt;"",L38,"")</f>
        <v>0</v>
      </c>
      <c r="J110" s="382">
        <f>IF(M38&lt;&gt;"",M38,"")</f>
        <v>0</v>
      </c>
    </row>
    <row r="111" spans="6:10">
      <c r="F111"/>
      <c r="G111" s="1" t="str">
        <f>IF(F40&lt;&gt;"",F40,"")</f>
        <v>Accumulated Depreciation</v>
      </c>
      <c r="H111" s="382">
        <f>IF(K40&lt;&gt;"",K40,"")</f>
        <v>0</v>
      </c>
      <c r="I111" s="382">
        <f>IF(L40&lt;&gt;"",L40,"")</f>
        <v>0</v>
      </c>
      <c r="J111" s="382">
        <f>IF(M40&lt;&gt;"",M40,"")</f>
        <v>0</v>
      </c>
    </row>
    <row r="112" spans="6:10">
      <c r="F112"/>
      <c r="G112" s="1" t="str">
        <f>IF(F42&lt;&gt;"",F42,"")</f>
        <v>Secutiry Deposit</v>
      </c>
      <c r="H112" s="382">
        <f>IF(K42&lt;&gt;"",K42,"")</f>
        <v>0</v>
      </c>
      <c r="I112" s="382">
        <f>IF(L42&lt;&gt;"",L42,"")</f>
        <v>0</v>
      </c>
      <c r="J112" s="382">
        <f>IF(M42&lt;&gt;"",M42,"")</f>
        <v>0</v>
      </c>
    </row>
    <row r="113" spans="5:13" s="359" customFormat="1">
      <c r="E113"/>
      <c r="F113"/>
      <c r="G113" s="1" t="str">
        <f>IF(F44&lt;&gt;"",F44,"")</f>
        <v/>
      </c>
      <c r="H113" s="382" t="str">
        <f>IF(K44&lt;&gt;"",K44,"")</f>
        <v>-</v>
      </c>
      <c r="I113" s="382" t="str">
        <f>IF(L44&lt;&gt;"",L44,"")</f>
        <v>-</v>
      </c>
      <c r="J113" s="382" t="str">
        <f>IF(M44&lt;&gt;"",M44,"")</f>
        <v>-</v>
      </c>
      <c r="K113"/>
      <c r="L113"/>
      <c r="M113"/>
    </row>
    <row r="114" spans="5:13" ht="5.0999999999999996" customHeight="1">
      <c r="F114"/>
      <c r="G114" s="1"/>
      <c r="H114" s="326"/>
      <c r="I114" s="326"/>
      <c r="J114" s="326"/>
    </row>
    <row r="115" spans="5:13">
      <c r="F115"/>
      <c r="G115" s="387" t="s">
        <v>158</v>
      </c>
      <c r="H115" s="384">
        <f>SUM(H110:H114)</f>
        <v>0</v>
      </c>
      <c r="I115" s="384">
        <f>SUM(I110:I114)</f>
        <v>0</v>
      </c>
      <c r="J115" s="384">
        <f>SUM(J110:J114)</f>
        <v>0</v>
      </c>
    </row>
    <row r="116" spans="5:13" ht="12.75" customHeight="1">
      <c r="F116"/>
      <c r="G116" s="1"/>
      <c r="H116" s="1"/>
      <c r="I116" s="1"/>
      <c r="J116" s="1"/>
    </row>
    <row r="117" spans="5:13">
      <c r="F117"/>
      <c r="G117" s="386" t="s">
        <v>134</v>
      </c>
      <c r="H117" s="383">
        <f>+H107+H115</f>
        <v>0</v>
      </c>
      <c r="I117" s="383">
        <f>+I107+I115</f>
        <v>0</v>
      </c>
      <c r="J117" s="383">
        <f>+J107+J115</f>
        <v>0</v>
      </c>
    </row>
    <row r="118" spans="5:13" ht="5.0999999999999996" customHeight="1">
      <c r="F118"/>
      <c r="G118" s="1"/>
      <c r="H118" s="1"/>
      <c r="I118" s="1"/>
      <c r="J118" s="1"/>
    </row>
    <row r="119" spans="5:13">
      <c r="F119"/>
      <c r="G119" s="706" t="s">
        <v>155</v>
      </c>
      <c r="H119" s="706"/>
      <c r="I119" s="706"/>
      <c r="J119" s="706"/>
    </row>
    <row r="120" spans="5:13" ht="5.0999999999999996" customHeight="1">
      <c r="F120"/>
      <c r="G120" s="1"/>
      <c r="H120" s="1"/>
      <c r="I120" s="1"/>
      <c r="J120" s="1"/>
    </row>
    <row r="121" spans="5:13">
      <c r="F121"/>
      <c r="G121" s="1"/>
      <c r="H121" s="379" t="str">
        <f>+H100</f>
        <v>Enter Year in Modules</v>
      </c>
      <c r="I121" s="379" t="str">
        <f>+I100</f>
        <v>Enter Year in Modules</v>
      </c>
      <c r="J121" s="379" t="str">
        <f>+J100</f>
        <v>Enter year in Modules</v>
      </c>
    </row>
    <row r="122" spans="5:13" ht="12.75" customHeight="1">
      <c r="F122"/>
      <c r="G122" s="380" t="s">
        <v>141</v>
      </c>
      <c r="H122" s="1"/>
      <c r="I122" s="1"/>
      <c r="J122" s="1"/>
    </row>
    <row r="123" spans="5:13" ht="12.75" customHeight="1">
      <c r="F123"/>
      <c r="G123" s="1" t="str">
        <f>IF(F51&lt;&gt;"",F51,"")</f>
        <v>Accounts Payable</v>
      </c>
      <c r="H123" s="382">
        <f>IF(K51&lt;&gt;"",K51,"")</f>
        <v>0</v>
      </c>
      <c r="I123" s="382">
        <f>IF(L51&lt;&gt;"",L51,"")</f>
        <v>0</v>
      </c>
      <c r="J123" s="382">
        <f>IF(M51&lt;&gt;"",M51,"")</f>
        <v>0</v>
      </c>
    </row>
    <row r="124" spans="5:13" ht="12.75" customHeight="1">
      <c r="F124"/>
      <c r="G124" s="1" t="str">
        <f>IF(F53&lt;&gt;"",F53,"")</f>
        <v/>
      </c>
      <c r="H124" s="382" t="str">
        <f>IF(K53&lt;&gt;"",K53,"")</f>
        <v>-</v>
      </c>
      <c r="I124" s="382" t="str">
        <f>IF(L53&lt;&gt;"",L53,"")</f>
        <v>-</v>
      </c>
      <c r="J124" s="382" t="str">
        <f>IF(M53&lt;&gt;"",M53,"")</f>
        <v>-</v>
      </c>
    </row>
    <row r="125" spans="5:13" ht="12.75" customHeight="1">
      <c r="F125"/>
      <c r="G125" s="1" t="str">
        <f>IF(F55&lt;&gt;"",F55,"")</f>
        <v/>
      </c>
      <c r="H125" s="382" t="str">
        <f>IF(K55&lt;&gt;"",K55,"")</f>
        <v>-</v>
      </c>
      <c r="I125" s="382" t="str">
        <f>IF(L55&lt;&gt;"",L55,"")</f>
        <v>-</v>
      </c>
      <c r="J125" s="382" t="str">
        <f>IF(M55&lt;&gt;"",M55,"")</f>
        <v>-</v>
      </c>
    </row>
    <row r="126" spans="5:13" ht="12.75" customHeight="1">
      <c r="F126"/>
      <c r="G126" s="1" t="str">
        <f>IF(F57&lt;&gt;"",F57,"")</f>
        <v/>
      </c>
      <c r="H126" s="382" t="str">
        <f>IF(K57&lt;&gt;"",K57,"")</f>
        <v>-</v>
      </c>
      <c r="I126" s="382" t="str">
        <f>IF(L57&lt;&gt;"",L57,"")</f>
        <v>-</v>
      </c>
      <c r="J126" s="382" t="str">
        <f>IF(M57&lt;&gt;"",M57,"")</f>
        <v>-</v>
      </c>
    </row>
    <row r="127" spans="5:13" ht="5.0999999999999996" customHeight="1">
      <c r="F127"/>
      <c r="G127" s="1"/>
      <c r="H127" s="326"/>
      <c r="I127" s="326"/>
      <c r="J127" s="326"/>
    </row>
    <row r="128" spans="5:13" ht="12.75" customHeight="1">
      <c r="F128"/>
      <c r="G128" s="387" t="s">
        <v>159</v>
      </c>
      <c r="H128" s="384">
        <f>SUM(H123:H126)</f>
        <v>0</v>
      </c>
      <c r="I128" s="384">
        <f>SUM(I123:I126)</f>
        <v>0</v>
      </c>
      <c r="J128" s="384">
        <f>SUM(J123:J126)</f>
        <v>0</v>
      </c>
    </row>
    <row r="129" spans="6:10" ht="5.0999999999999996" customHeight="1">
      <c r="F129"/>
      <c r="G129" s="1"/>
      <c r="H129" s="1"/>
      <c r="I129" s="1"/>
      <c r="J129" s="1"/>
    </row>
    <row r="130" spans="6:10" ht="12.75" customHeight="1">
      <c r="F130"/>
      <c r="G130" s="380" t="s">
        <v>143</v>
      </c>
      <c r="H130" s="1"/>
      <c r="I130" s="1"/>
      <c r="J130" s="1"/>
    </row>
    <row r="131" spans="6:10" ht="12.75" customHeight="1">
      <c r="F131"/>
      <c r="G131" s="1" t="str">
        <f>IF(F62&lt;&gt;"",F62,"")</f>
        <v>Long Term Loans Outstanding</v>
      </c>
      <c r="H131" s="382">
        <f>IF(K62&lt;&gt;"",K62,"")</f>
        <v>0</v>
      </c>
      <c r="I131" s="382">
        <f>IF(L62&lt;&gt;"",L62,"")</f>
        <v>0</v>
      </c>
      <c r="J131" s="382">
        <f>IF(M62&lt;&gt;"",M62,"")</f>
        <v>0</v>
      </c>
    </row>
    <row r="132" spans="6:10" ht="12.75" customHeight="1">
      <c r="F132"/>
      <c r="G132" s="1" t="str">
        <f>IF(F64&lt;&gt;"",F64,"")</f>
        <v/>
      </c>
      <c r="H132" s="382" t="str">
        <f>IF(K64&lt;&gt;"",K64,"")</f>
        <v>-</v>
      </c>
      <c r="I132" s="382" t="str">
        <f>IF(L64&lt;&gt;"",L64,"")</f>
        <v>-</v>
      </c>
      <c r="J132" s="382" t="str">
        <f>IF(M64&lt;&gt;"",M64,"")</f>
        <v>-</v>
      </c>
    </row>
    <row r="133" spans="6:10" ht="12.75" customHeight="1">
      <c r="F133"/>
      <c r="G133" s="1" t="str">
        <f>IF(F66&lt;&gt;"",F66,"")</f>
        <v/>
      </c>
      <c r="H133" s="382" t="str">
        <f>IF(K66&lt;&gt;"",K66,"")</f>
        <v>-</v>
      </c>
      <c r="I133" s="382" t="str">
        <f>IF(L66&lt;&gt;"",L66,"")</f>
        <v>-</v>
      </c>
      <c r="J133" s="382" t="str">
        <f>IF(M66&lt;&gt;"",M66,"")</f>
        <v>-</v>
      </c>
    </row>
    <row r="134" spans="6:10" ht="12.75" customHeight="1">
      <c r="F134"/>
      <c r="G134" s="1" t="str">
        <f>IF(F68&lt;&gt;"",F68,"")</f>
        <v/>
      </c>
      <c r="H134" s="382" t="str">
        <f>IF(K68&lt;&gt;"",K68,"")</f>
        <v>-</v>
      </c>
      <c r="I134" s="382" t="str">
        <f>IF(L68&lt;&gt;"",L68,"")</f>
        <v>-</v>
      </c>
      <c r="J134" s="382" t="str">
        <f>IF(M68&lt;&gt;"",M68,"")</f>
        <v>-</v>
      </c>
    </row>
    <row r="135" spans="6:10" ht="12.75" customHeight="1">
      <c r="F135"/>
      <c r="G135" s="387" t="s">
        <v>160</v>
      </c>
      <c r="H135" s="384">
        <f>SUM(H131:H134)</f>
        <v>0</v>
      </c>
      <c r="I135" s="384">
        <f>SUM(I131:I134)</f>
        <v>0</v>
      </c>
      <c r="J135" s="384">
        <f>SUM(J131:J134)</f>
        <v>0</v>
      </c>
    </row>
    <row r="136" spans="6:10" ht="5.0999999999999996" customHeight="1">
      <c r="F136"/>
      <c r="G136" s="1"/>
      <c r="H136" s="326"/>
      <c r="I136" s="326"/>
      <c r="J136" s="326"/>
    </row>
    <row r="137" spans="6:10" ht="12.75" customHeight="1">
      <c r="F137"/>
      <c r="G137" s="380" t="s">
        <v>146</v>
      </c>
      <c r="H137" s="1"/>
      <c r="I137" s="1"/>
      <c r="J137" s="1"/>
    </row>
    <row r="138" spans="6:10" ht="12.75" customHeight="1">
      <c r="F138"/>
      <c r="G138" s="5" t="str">
        <f>IF(F73&lt;&gt;"",F73,"")</f>
        <v>Common Stock / Paid up Capital</v>
      </c>
      <c r="H138" s="382">
        <f>IF(K73&lt;&gt;"",K73,"")</f>
        <v>0</v>
      </c>
      <c r="I138" s="382">
        <f>IF(L73&lt;&gt;"",L73,"")</f>
        <v>0</v>
      </c>
      <c r="J138" s="382">
        <f>IF(M73&lt;&gt;"",M73,"")</f>
        <v>0</v>
      </c>
    </row>
    <row r="139" spans="6:10" ht="12.75" customHeight="1">
      <c r="F139"/>
      <c r="G139" s="1" t="str">
        <f>IF(F75&lt;&gt;"",F75,"")</f>
        <v>Retained Earnings</v>
      </c>
      <c r="H139" s="382">
        <f>IF(K75&lt;&gt;"",K75,"")</f>
        <v>0</v>
      </c>
      <c r="I139" s="382">
        <f>IF(L75&lt;&gt;"",L75,"")</f>
        <v>0</v>
      </c>
      <c r="J139" s="382">
        <f>IF(M75&lt;&gt;"",M75,"")</f>
        <v>0</v>
      </c>
    </row>
    <row r="140" spans="6:10" ht="12.75" customHeight="1">
      <c r="F140"/>
      <c r="G140" s="1" t="str">
        <f>IF(F77&lt;&gt;"",F77,"")</f>
        <v/>
      </c>
      <c r="H140" s="382" t="str">
        <f>IF(K77&lt;&gt;"",K77,"")</f>
        <v>-</v>
      </c>
      <c r="I140" s="382" t="str">
        <f>IF(L77&lt;&gt;"",L77,"")</f>
        <v>-</v>
      </c>
      <c r="J140" s="382" t="str">
        <f>IF(M77&lt;&gt;"",M77,"")</f>
        <v>-</v>
      </c>
    </row>
    <row r="141" spans="6:10" ht="12.75" customHeight="1">
      <c r="F141"/>
      <c r="G141" s="1" t="str">
        <f>IF(F79&lt;&gt;"",F79,"")</f>
        <v/>
      </c>
      <c r="H141" s="382" t="str">
        <f>IF(K79&lt;&gt;"",K79,"")</f>
        <v>-</v>
      </c>
      <c r="I141" s="382" t="str">
        <f>IF(L79&lt;&gt;"",L79,"")</f>
        <v>-</v>
      </c>
      <c r="J141" s="382" t="str">
        <f>IF(M79&lt;&gt;"",M79,"")</f>
        <v>-</v>
      </c>
    </row>
    <row r="142" spans="6:10" ht="12.75" customHeight="1">
      <c r="F142"/>
      <c r="G142" s="387" t="s">
        <v>161</v>
      </c>
      <c r="H142" s="384">
        <f>SUM(H138:H141)</f>
        <v>0</v>
      </c>
      <c r="I142" s="384">
        <f>SUM(I138:I141)</f>
        <v>0</v>
      </c>
      <c r="J142" s="384">
        <f>SUM(J138:J141)</f>
        <v>0</v>
      </c>
    </row>
    <row r="143" spans="6:10" ht="12.75" customHeight="1">
      <c r="F143"/>
      <c r="G143" s="1"/>
      <c r="H143" s="326"/>
      <c r="I143" s="326"/>
      <c r="J143" s="326"/>
    </row>
    <row r="144" spans="6:10" ht="12.75" customHeight="1">
      <c r="F144"/>
      <c r="G144" s="386" t="s">
        <v>149</v>
      </c>
      <c r="H144" s="383">
        <f>+H142+H135+H128</f>
        <v>0</v>
      </c>
      <c r="I144" s="383">
        <f>+I142+I135+I128</f>
        <v>0</v>
      </c>
      <c r="J144" s="383">
        <f>+J142+J135+J128</f>
        <v>0</v>
      </c>
    </row>
    <row r="145" spans="5:10" ht="5.0999999999999996" customHeight="1">
      <c r="E145" s="30"/>
      <c r="F145" s="30"/>
      <c r="G145" s="30"/>
      <c r="H145" s="30"/>
      <c r="I145" s="30"/>
      <c r="J145" s="30"/>
    </row>
    <row r="146" spans="5:10" ht="13.5">
      <c r="F146"/>
      <c r="G146" s="564" t="s">
        <v>3</v>
      </c>
      <c r="H146" s="564"/>
      <c r="I146" s="564"/>
      <c r="J146" s="564"/>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row r="1005" spans="34:37">
      <c r="AH1005" s="21"/>
      <c r="AI1005" s="21"/>
      <c r="AJ1005" s="21"/>
      <c r="AK1005" s="21"/>
    </row>
    <row r="1006" spans="34:37">
      <c r="AH1006" s="21"/>
      <c r="AI1006" s="21"/>
      <c r="AJ1006" s="21"/>
      <c r="AK1006" s="21"/>
    </row>
    <row r="1007" spans="34:37">
      <c r="AH1007" s="21"/>
      <c r="AI1007" s="21"/>
      <c r="AJ1007" s="21"/>
      <c r="AK1007" s="21"/>
    </row>
    <row r="1008" spans="34:37">
      <c r="AH1008" s="21"/>
      <c r="AI1008" s="21"/>
      <c r="AJ1008" s="21"/>
      <c r="AK1008" s="21"/>
    </row>
    <row r="1009" spans="34:37">
      <c r="AH1009" s="21"/>
      <c r="AI1009" s="21"/>
      <c r="AJ1009" s="21"/>
      <c r="AK1009" s="21"/>
    </row>
    <row r="1010" spans="34:37">
      <c r="AH1010" s="21"/>
      <c r="AI1010" s="21"/>
      <c r="AJ1010" s="21"/>
      <c r="AK1010" s="21"/>
    </row>
    <row r="1011" spans="34:37">
      <c r="AH1011" s="21"/>
      <c r="AI1011" s="21"/>
      <c r="AJ1011" s="21"/>
      <c r="AK1011" s="21"/>
    </row>
    <row r="1012" spans="34:37">
      <c r="AH1012" s="21"/>
      <c r="AI1012" s="21"/>
      <c r="AJ1012" s="21"/>
      <c r="AK1012" s="21"/>
    </row>
    <row r="1013" spans="34:37">
      <c r="AH1013" s="21"/>
      <c r="AI1013" s="21"/>
      <c r="AJ1013" s="21"/>
      <c r="AK1013" s="21"/>
    </row>
    <row r="1014" spans="34:37">
      <c r="AH1014" s="21"/>
      <c r="AI1014" s="21"/>
      <c r="AJ1014" s="21"/>
      <c r="AK1014" s="21"/>
    </row>
    <row r="1015" spans="34:37">
      <c r="AH1015" s="21"/>
      <c r="AI1015" s="21"/>
      <c r="AJ1015" s="21"/>
      <c r="AK1015" s="21"/>
    </row>
    <row r="1016" spans="34:37">
      <c r="AH1016" s="21"/>
      <c r="AI1016" s="21"/>
      <c r="AJ1016" s="21"/>
      <c r="AK1016" s="21"/>
    </row>
  </sheetData>
  <sheetProtection password="D921" sheet="1" objects="1" scenarios="1" selectLockedCells="1"/>
  <mergeCells count="95">
    <mergeCell ref="M57:M58"/>
    <mergeCell ref="L62:L63"/>
    <mergeCell ref="M62:M63"/>
    <mergeCell ref="L27:L28"/>
    <mergeCell ref="M27:M28"/>
    <mergeCell ref="L29:L30"/>
    <mergeCell ref="M29:M30"/>
    <mergeCell ref="F33:F34"/>
    <mergeCell ref="L33:L34"/>
    <mergeCell ref="M33:M34"/>
    <mergeCell ref="K31:K32"/>
    <mergeCell ref="L31:L32"/>
    <mergeCell ref="M31:M32"/>
    <mergeCell ref="F23:J23"/>
    <mergeCell ref="F66:F67"/>
    <mergeCell ref="F68:F69"/>
    <mergeCell ref="F77:F78"/>
    <mergeCell ref="K77:K78"/>
    <mergeCell ref="F27:F28"/>
    <mergeCell ref="F29:F30"/>
    <mergeCell ref="K27:K28"/>
    <mergeCell ref="K29:K30"/>
    <mergeCell ref="F38:F39"/>
    <mergeCell ref="F40:F41"/>
    <mergeCell ref="F75:F76"/>
    <mergeCell ref="F42:F43"/>
    <mergeCell ref="F44:F45"/>
    <mergeCell ref="F51:F52"/>
    <mergeCell ref="F53:F54"/>
    <mergeCell ref="B2:R2"/>
    <mergeCell ref="B11:R11"/>
    <mergeCell ref="O20:R20"/>
    <mergeCell ref="B18:R18"/>
    <mergeCell ref="G20:M21"/>
    <mergeCell ref="O21:R21"/>
    <mergeCell ref="B13:R16"/>
    <mergeCell ref="B4:R8"/>
    <mergeCell ref="F31:F32"/>
    <mergeCell ref="G98:J98"/>
    <mergeCell ref="G95:J95"/>
    <mergeCell ref="C93:S93"/>
    <mergeCell ref="L75:L76"/>
    <mergeCell ref="M75:M76"/>
    <mergeCell ref="L77:L78"/>
    <mergeCell ref="M77:M78"/>
    <mergeCell ref="L51:L52"/>
    <mergeCell ref="M51:M52"/>
    <mergeCell ref="L53:L54"/>
    <mergeCell ref="M53:M54"/>
    <mergeCell ref="M73:M74"/>
    <mergeCell ref="L55:L56"/>
    <mergeCell ref="M55:M56"/>
    <mergeCell ref="L57:L58"/>
    <mergeCell ref="K38:K39"/>
    <mergeCell ref="K42:K43"/>
    <mergeCell ref="K33:K34"/>
    <mergeCell ref="K40:K41"/>
    <mergeCell ref="G146:J146"/>
    <mergeCell ref="K44:K45"/>
    <mergeCell ref="K51:K52"/>
    <mergeCell ref="K53:K54"/>
    <mergeCell ref="F55:F56"/>
    <mergeCell ref="F57:F58"/>
    <mergeCell ref="K75:K76"/>
    <mergeCell ref="F62:F63"/>
    <mergeCell ref="F64:F65"/>
    <mergeCell ref="K55:K56"/>
    <mergeCell ref="K57:K58"/>
    <mergeCell ref="K62:K63"/>
    <mergeCell ref="F79:F80"/>
    <mergeCell ref="K79:K80"/>
    <mergeCell ref="G96:J96"/>
    <mergeCell ref="G119:J119"/>
    <mergeCell ref="F73:F74"/>
    <mergeCell ref="K73:K74"/>
    <mergeCell ref="M44:M45"/>
    <mergeCell ref="L38:L39"/>
    <mergeCell ref="M38:M39"/>
    <mergeCell ref="L40:L41"/>
    <mergeCell ref="M40:M41"/>
    <mergeCell ref="L42:L43"/>
    <mergeCell ref="M42:M43"/>
    <mergeCell ref="L44:L45"/>
    <mergeCell ref="L79:L80"/>
    <mergeCell ref="M79:M80"/>
    <mergeCell ref="K64:K65"/>
    <mergeCell ref="L64:L65"/>
    <mergeCell ref="M64:M65"/>
    <mergeCell ref="K66:K67"/>
    <mergeCell ref="L66:L67"/>
    <mergeCell ref="M66:M67"/>
    <mergeCell ref="K68:K69"/>
    <mergeCell ref="L68:L69"/>
    <mergeCell ref="M68:M69"/>
    <mergeCell ref="L73:L74"/>
  </mergeCells>
  <phoneticPr fontId="2" type="noConversion"/>
  <conditionalFormatting sqref="K27:M27 K29:M29 K31:M31 K33:M33 K38:M38 K40:M40 K42:M42 K44:M44 K51:M51 K53:M53 K55:M55 K79:M79 K77:M77 K57:M57 K62:M62 K66:M66 K68:M68 K73:M73 K75:M75 K64:M64 H27:H34 H38:H45 H51:H58 H62:H69 H73:H80">
    <cfRule type="expression" dxfId="19" priority="1" stopIfTrue="1">
      <formula>B27="Entered Manually"</formula>
    </cfRule>
  </conditionalFormatting>
  <conditionalFormatting sqref="J39 J41 J43 J45 J28 J30 J32 J34 J76 J54 J63 J67 J69 J52 J78 J80 J58 J74 J56 J65 I27:I34 I38:I45 I51:I58 I62:I69 I73:I80">
    <cfRule type="expression" dxfId="18" priority="2" stopIfTrue="1">
      <formula>B27="Entered Manually"</formula>
    </cfRule>
  </conditionalFormatting>
  <conditionalFormatting sqref="G96">
    <cfRule type="expression" dxfId="17" priority="3" stopIfTrue="1">
      <formula>(O21&lt;&gt;"")</formula>
    </cfRule>
  </conditionalFormatting>
  <conditionalFormatting sqref="J29 J31 J33 J40 J38 J42 J44 J27 J79 J57 J55 J62 J66 J68 J51 J75 J73 J77 J53 J64">
    <cfRule type="expression" dxfId="16" priority="4" stopIfTrue="1">
      <formula>B27="Entered Manually"</formula>
    </cfRule>
  </conditionalFormatting>
  <conditionalFormatting sqref="G95">
    <cfRule type="expression" dxfId="15" priority="5" stopIfTrue="1">
      <formula>$O$20&lt;&gt;""</formula>
    </cfRule>
  </conditionalFormatting>
  <conditionalFormatting sqref="J24 K25:L25">
    <cfRule type="expression" dxfId="14" priority="6" stopIfTrue="1">
      <formula>ISTEXT($J$24)</formula>
    </cfRule>
  </conditionalFormatting>
  <conditionalFormatting sqref="H24">
    <cfRule type="expression" dxfId="13" priority="7" stopIfTrue="1">
      <formula>ISTEXT($H$24)</formula>
    </cfRule>
  </conditionalFormatting>
  <conditionalFormatting sqref="I24">
    <cfRule type="expression" dxfId="12" priority="8" stopIfTrue="1">
      <formula>ISTEXT($I$24)</formula>
    </cfRule>
  </conditionalFormatting>
  <conditionalFormatting sqref="H88:J88">
    <cfRule type="cellIs" dxfId="11" priority="9" stopIfTrue="1" operator="greaterThan">
      <formula>0.0005</formula>
    </cfRule>
    <cfRule type="cellIs" dxfId="10" priority="10" stopIfTrue="1" operator="lessThan">
      <formula>-0.0005</formula>
    </cfRule>
  </conditionalFormatting>
  <dataValidations xWindow="2142" yWindow="1434" count="6">
    <dataValidation type="custom" showInputMessage="1" showErrorMessage="1" sqref="H78 J24 H24:I25 H39:J39 H65 H74:J74 H34 H28:J28 H72:J72 F72:F76 H61:J61 F61:F63 H50:J50 F50:F52 H54 H41:J41 H37:J37 F37:F43 H45 H30:J30 H26:J26 J80 H80 I80 J76 I78 I76 H76 J69 H69 I69 J67 I67 H67 J65 I65 J63 I63 H63 J58 H58 I58 J56 I56 H56 J54 I54 J52 I52 H52 J45 J43 I45 I43 H43 J34 J32 I34 I32 H32 G72:G80 G61:G69 G50:G58 G37:G45 G26:G34 F26:F32">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BS item manual input" prompt="Our Balance Sheet is structured to calculate and create the final financial statements automatically.  It is not recommended to use Manual overrides for any inputs." sqref="H27:J27 H29:J29 H31:J31 H38:J38 H40:J40 H42:J42 H51:J51 H62:J62 H73:J73 H75:J75">
      <formula1>$Q$9="YES"</formula1>
    </dataValidation>
    <dataValidation type="custom" showInputMessage="1" showErrorMessage="1" promptTitle="Balance Sheet Extra Items Input" prompt="While we do not recommend adding or amending our existing Balance Sheet model, we have provided for additional balance sheet items that you may want to input manually." sqref="J78 F33:F34 F44:F45 F53:F58 F64:F69 F77:F80 H33 I33 J33 H44 I44 J44 H53 I53 J53 H55 I55 J55 H57 I57 J57 H64 I64 J64 H66 I66 J66 H68 I68 J68 H77 I77 J77 H79 I79 J79 J78">
      <formula1>$Q$9="YES"</formula1>
    </dataValidation>
  </dataValidations>
  <hyperlinks>
    <hyperlink ref="G146" r:id="rId1"/>
  </hyperlinks>
  <pageMargins left="0.75" right="0.75" top="1" bottom="1" header="0.5" footer="0.5"/>
  <pageSetup paperSize="5"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sheetPr codeName="Sheet7" enableFormatConditionsCalculation="0">
    <tabColor indexed="42"/>
  </sheetPr>
  <dimension ref="A1:AK1004"/>
  <sheetViews>
    <sheetView showGridLines="0" showRowColHeaders="0" workbookViewId="0">
      <selection activeCell="Q9" sqref="Q9"/>
    </sheetView>
  </sheetViews>
  <sheetFormatPr defaultRowHeight="12.75"/>
  <cols>
    <col min="1" max="1" width="2.140625" customWidth="1"/>
    <col min="2" max="2" width="1.7109375" customWidth="1"/>
    <col min="3" max="3" width="6.7109375" customWidth="1"/>
    <col min="4" max="4" width="3" customWidth="1"/>
    <col min="5" max="5" width="2.85546875" customWidth="1"/>
    <col min="6" max="6" width="35" style="5" customWidth="1"/>
    <col min="7" max="7" width="36.140625" style="5" customWidth="1"/>
    <col min="8" max="10" width="10.7109375" customWidth="1"/>
    <col min="11" max="13" width="10.7109375" hidden="1" customWidth="1"/>
    <col min="14" max="14" width="2.7109375" customWidth="1"/>
    <col min="15" max="15" width="2.28515625" customWidth="1"/>
    <col min="16" max="16" width="12.570312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23" t="s">
        <v>0</v>
      </c>
      <c r="C2" s="523"/>
      <c r="D2" s="523"/>
      <c r="E2" s="523"/>
      <c r="F2" s="523"/>
      <c r="G2" s="523"/>
      <c r="H2" s="523"/>
      <c r="I2" s="523"/>
      <c r="J2" s="523"/>
      <c r="K2" s="523"/>
      <c r="L2" s="523"/>
      <c r="M2" s="523"/>
      <c r="N2" s="523"/>
      <c r="O2" s="523"/>
      <c r="P2" s="523"/>
      <c r="Q2" s="523"/>
      <c r="R2" s="523"/>
    </row>
    <row r="3" spans="1:18" ht="5.0999999999999996" customHeight="1"/>
    <row r="4" spans="1:18" ht="11.45" customHeight="1">
      <c r="B4" s="527" t="s">
        <v>5</v>
      </c>
      <c r="C4" s="536"/>
      <c r="D4" s="536"/>
      <c r="E4" s="536"/>
      <c r="F4" s="536"/>
      <c r="G4" s="536"/>
      <c r="H4" s="536"/>
      <c r="I4" s="536"/>
      <c r="J4" s="536"/>
      <c r="K4" s="536"/>
      <c r="L4" s="536"/>
      <c r="M4" s="536"/>
      <c r="N4" s="536"/>
      <c r="O4" s="536"/>
      <c r="P4" s="536"/>
      <c r="Q4" s="536"/>
      <c r="R4" s="537"/>
    </row>
    <row r="5" spans="1:18" ht="11.45" customHeight="1">
      <c r="B5" s="538"/>
      <c r="C5" s="591"/>
      <c r="D5" s="591"/>
      <c r="E5" s="591"/>
      <c r="F5" s="591"/>
      <c r="G5" s="591"/>
      <c r="H5" s="591"/>
      <c r="I5" s="591"/>
      <c r="J5" s="591"/>
      <c r="K5" s="591"/>
      <c r="L5" s="591"/>
      <c r="M5" s="591"/>
      <c r="N5" s="591"/>
      <c r="O5" s="591"/>
      <c r="P5" s="591"/>
      <c r="Q5" s="591"/>
      <c r="R5" s="540"/>
    </row>
    <row r="6" spans="1:18" ht="11.45" customHeight="1">
      <c r="B6" s="538"/>
      <c r="C6" s="591"/>
      <c r="D6" s="591"/>
      <c r="E6" s="591"/>
      <c r="F6" s="591"/>
      <c r="G6" s="591"/>
      <c r="H6" s="591"/>
      <c r="I6" s="591"/>
      <c r="J6" s="591"/>
      <c r="K6" s="591"/>
      <c r="L6" s="591"/>
      <c r="M6" s="591"/>
      <c r="N6" s="591"/>
      <c r="O6" s="591"/>
      <c r="P6" s="591"/>
      <c r="Q6" s="591"/>
      <c r="R6" s="540"/>
    </row>
    <row r="7" spans="1:18" ht="11.45" customHeight="1">
      <c r="B7" s="538"/>
      <c r="C7" s="591"/>
      <c r="D7" s="591"/>
      <c r="E7" s="591"/>
      <c r="F7" s="591"/>
      <c r="G7" s="591"/>
      <c r="H7" s="591"/>
      <c r="I7" s="591"/>
      <c r="J7" s="591"/>
      <c r="K7" s="591"/>
      <c r="L7" s="591"/>
      <c r="M7" s="591"/>
      <c r="N7" s="591"/>
      <c r="O7" s="591"/>
      <c r="P7" s="591"/>
      <c r="Q7" s="591"/>
      <c r="R7" s="540"/>
    </row>
    <row r="8" spans="1:18" ht="11.45" customHeight="1">
      <c r="B8" s="538"/>
      <c r="C8" s="591"/>
      <c r="D8" s="591"/>
      <c r="E8" s="591"/>
      <c r="F8" s="591"/>
      <c r="G8" s="591"/>
      <c r="H8" s="591"/>
      <c r="I8" s="591"/>
      <c r="J8" s="591"/>
      <c r="K8" s="591"/>
      <c r="L8" s="591"/>
      <c r="M8" s="591"/>
      <c r="N8" s="591"/>
      <c r="O8" s="591"/>
      <c r="P8" s="591"/>
      <c r="Q8" s="591"/>
      <c r="R8" s="540"/>
    </row>
    <row r="9" spans="1:18" ht="12.75" customHeight="1">
      <c r="B9" s="24" t="s">
        <v>6</v>
      </c>
      <c r="C9" s="25"/>
      <c r="D9" s="25"/>
      <c r="E9" s="25"/>
      <c r="F9" s="25"/>
      <c r="G9" s="25"/>
      <c r="H9" s="25"/>
      <c r="I9" s="25"/>
      <c r="J9" s="25"/>
      <c r="K9" s="25"/>
      <c r="L9" s="25"/>
      <c r="M9" s="25"/>
      <c r="N9" s="25"/>
      <c r="O9" s="25"/>
      <c r="P9" s="25"/>
      <c r="Q9" s="26"/>
      <c r="R9" s="27"/>
    </row>
    <row r="11" spans="1:18">
      <c r="B11" s="523" t="s">
        <v>1</v>
      </c>
      <c r="C11" s="523"/>
      <c r="D11" s="523"/>
      <c r="E11" s="523"/>
      <c r="F11" s="523"/>
      <c r="G11" s="523"/>
      <c r="H11" s="523"/>
      <c r="I11" s="523"/>
      <c r="J11" s="523"/>
      <c r="K11" s="523"/>
      <c r="L11" s="523"/>
      <c r="M11" s="523"/>
      <c r="N11" s="523"/>
      <c r="O11" s="523"/>
      <c r="P11" s="523"/>
      <c r="Q11" s="523"/>
      <c r="R11" s="523"/>
    </row>
    <row r="12" spans="1:18" ht="5.0999999999999996" customHeight="1"/>
    <row r="13" spans="1:18" ht="12.75" customHeight="1">
      <c r="B13" s="527" t="s">
        <v>7</v>
      </c>
      <c r="C13" s="528"/>
      <c r="D13" s="528"/>
      <c r="E13" s="528"/>
      <c r="F13" s="528"/>
      <c r="G13" s="528"/>
      <c r="H13" s="528"/>
      <c r="I13" s="528"/>
      <c r="J13" s="528"/>
      <c r="K13" s="528"/>
      <c r="L13" s="528"/>
      <c r="M13" s="528"/>
      <c r="N13" s="528"/>
      <c r="O13" s="528"/>
      <c r="P13" s="528"/>
      <c r="Q13" s="528"/>
      <c r="R13" s="529"/>
    </row>
    <row r="14" spans="1:18">
      <c r="B14" s="530"/>
      <c r="C14" s="531"/>
      <c r="D14" s="531"/>
      <c r="E14" s="531"/>
      <c r="F14" s="531"/>
      <c r="G14" s="531"/>
      <c r="H14" s="531"/>
      <c r="I14" s="531"/>
      <c r="J14" s="531"/>
      <c r="K14" s="531"/>
      <c r="L14" s="531"/>
      <c r="M14" s="531"/>
      <c r="N14" s="531"/>
      <c r="O14" s="531"/>
      <c r="P14" s="531"/>
      <c r="Q14" s="531"/>
      <c r="R14" s="532"/>
    </row>
    <row r="15" spans="1:18">
      <c r="B15" s="530"/>
      <c r="C15" s="531"/>
      <c r="D15" s="531"/>
      <c r="E15" s="531"/>
      <c r="F15" s="531"/>
      <c r="G15" s="531"/>
      <c r="H15" s="531"/>
      <c r="I15" s="531"/>
      <c r="J15" s="531"/>
      <c r="K15" s="531"/>
      <c r="L15" s="531"/>
      <c r="M15" s="531"/>
      <c r="N15" s="531"/>
      <c r="O15" s="531"/>
      <c r="P15" s="531"/>
      <c r="Q15" s="531"/>
      <c r="R15" s="532"/>
    </row>
    <row r="16" spans="1:18">
      <c r="B16" s="533"/>
      <c r="C16" s="534"/>
      <c r="D16" s="534"/>
      <c r="E16" s="534"/>
      <c r="F16" s="534"/>
      <c r="G16" s="534"/>
      <c r="H16" s="534"/>
      <c r="I16" s="534"/>
      <c r="J16" s="534"/>
      <c r="K16" s="534"/>
      <c r="L16" s="534"/>
      <c r="M16" s="534"/>
      <c r="N16" s="534"/>
      <c r="O16" s="534"/>
      <c r="P16" s="534"/>
      <c r="Q16" s="534"/>
      <c r="R16" s="535"/>
    </row>
    <row r="17" spans="2:18" ht="12.75" customHeight="1"/>
    <row r="18" spans="2:18">
      <c r="B18" s="523" t="s">
        <v>190</v>
      </c>
      <c r="C18" s="523"/>
      <c r="D18" s="523"/>
      <c r="E18" s="523"/>
      <c r="F18" s="523"/>
      <c r="G18" s="523"/>
      <c r="H18" s="523"/>
      <c r="I18" s="523"/>
      <c r="J18" s="523"/>
      <c r="K18" s="523"/>
      <c r="L18" s="523"/>
      <c r="M18" s="523"/>
      <c r="N18" s="523"/>
      <c r="O18" s="523"/>
      <c r="P18" s="523"/>
      <c r="Q18" s="523"/>
      <c r="R18" s="523"/>
    </row>
    <row r="19" spans="2:18" ht="12.75" customHeight="1"/>
    <row r="20" spans="2:18" ht="12.75" customHeight="1">
      <c r="B20" s="7" t="s">
        <v>8</v>
      </c>
      <c r="C20" s="7"/>
      <c r="D20" s="7"/>
      <c r="E20" s="8"/>
      <c r="F20" s="112"/>
      <c r="O20" s="674" t="str">
        <f>IF(Modules!N20&lt;&gt;"",Modules!N20,"")</f>
        <v/>
      </c>
      <c r="P20" s="675"/>
      <c r="Q20" s="675"/>
      <c r="R20" s="676"/>
    </row>
    <row r="21" spans="2:18" ht="12.75" customHeight="1">
      <c r="B21" s="7" t="s">
        <v>9</v>
      </c>
      <c r="C21" s="7"/>
      <c r="D21" s="7"/>
      <c r="E21" s="8"/>
      <c r="F21" s="112"/>
      <c r="O21" s="674" t="str">
        <f>IF(Modules!N21&lt;&gt;"",Modules!N21,"")</f>
        <v/>
      </c>
      <c r="P21" s="675"/>
      <c r="Q21" s="675"/>
      <c r="R21" s="676"/>
    </row>
    <row r="22" spans="2:18">
      <c r="B22" s="1"/>
      <c r="C22" s="1"/>
      <c r="D22" s="1"/>
      <c r="E22" s="1"/>
      <c r="H22" s="1"/>
      <c r="I22" s="1"/>
      <c r="J22" s="1"/>
      <c r="K22" s="1"/>
      <c r="L22" s="1"/>
      <c r="M22" s="1"/>
      <c r="N22" s="1"/>
      <c r="O22" s="1"/>
      <c r="P22" s="1"/>
      <c r="Q22" s="1"/>
      <c r="R22" s="1"/>
    </row>
    <row r="23" spans="2:18">
      <c r="C23" s="59"/>
      <c r="D23" s="28"/>
      <c r="E23" s="33"/>
      <c r="F23" s="710" t="s">
        <v>162</v>
      </c>
      <c r="G23" s="711"/>
      <c r="H23" s="711"/>
      <c r="I23" s="711"/>
      <c r="J23" s="712"/>
      <c r="K23" s="21"/>
      <c r="L23" s="21"/>
      <c r="M23" s="21"/>
      <c r="O23" s="3"/>
      <c r="P23" s="22"/>
      <c r="Q23" s="22"/>
      <c r="R23" s="22"/>
    </row>
    <row r="24" spans="2:18" ht="24.95" customHeight="1">
      <c r="C24" s="59"/>
      <c r="D24" s="28"/>
      <c r="E24" s="33"/>
      <c r="F24" s="103" t="s">
        <v>163</v>
      </c>
      <c r="G24" s="104" t="s">
        <v>171</v>
      </c>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8"/>
      <c r="G25" s="238"/>
      <c r="H25" s="238"/>
      <c r="I25" s="238"/>
      <c r="K25" s="238"/>
      <c r="L25" s="238"/>
      <c r="M25" s="21"/>
      <c r="O25" s="3"/>
      <c r="P25" s="22"/>
      <c r="Q25" s="22"/>
      <c r="R25" s="22"/>
    </row>
    <row r="26" spans="2:18">
      <c r="C26" s="59"/>
      <c r="D26" s="28"/>
      <c r="E26" s="33"/>
      <c r="F26" s="360" t="s">
        <v>164</v>
      </c>
      <c r="G26" s="360"/>
      <c r="H26" s="213"/>
      <c r="I26" s="213"/>
      <c r="J26" s="213"/>
      <c r="K26" s="213"/>
      <c r="L26" s="213"/>
      <c r="M26" s="213"/>
      <c r="O26" s="4"/>
      <c r="P26" s="23"/>
      <c r="Q26" s="23"/>
      <c r="R26" s="23"/>
    </row>
    <row r="27" spans="2:18">
      <c r="C27" s="59"/>
      <c r="E27" s="60"/>
      <c r="F27" s="707" t="s">
        <v>165</v>
      </c>
      <c r="G27" s="376" t="s">
        <v>35</v>
      </c>
      <c r="H27" s="322"/>
      <c r="I27" s="322"/>
      <c r="J27" s="322"/>
      <c r="K27" s="700">
        <f>+IF(H27&lt;&gt;"",H27,H28)</f>
        <v>0</v>
      </c>
      <c r="L27" s="700">
        <f>+IF(I27&lt;&gt;"",I27,I28)</f>
        <v>0</v>
      </c>
      <c r="M27" s="702">
        <f>+IF(J27&lt;&gt;"",J27,J28)</f>
        <v>0</v>
      </c>
      <c r="O27" s="4"/>
      <c r="P27" s="23"/>
      <c r="Q27" s="23"/>
      <c r="R27" s="23"/>
    </row>
    <row r="28" spans="2:18">
      <c r="C28" s="59"/>
      <c r="E28" s="60"/>
      <c r="F28" s="708"/>
      <c r="G28" s="377" t="s">
        <v>127</v>
      </c>
      <c r="H28" s="378">
        <f>+'Input - Annual P&amp;L'!M102</f>
        <v>0</v>
      </c>
      <c r="I28" s="378">
        <f>+'Input - Annual P&amp;L'!N102</f>
        <v>0</v>
      </c>
      <c r="J28" s="378">
        <f>+'Input - Annual P&amp;L'!O102</f>
        <v>0</v>
      </c>
      <c r="K28" s="701"/>
      <c r="L28" s="701"/>
      <c r="M28" s="703"/>
      <c r="O28" s="4"/>
      <c r="P28" s="23"/>
      <c r="Q28" s="23"/>
      <c r="R28" s="23"/>
    </row>
    <row r="29" spans="2:18">
      <c r="C29" s="59"/>
      <c r="E29" s="60"/>
      <c r="F29" s="707" t="s">
        <v>166</v>
      </c>
      <c r="G29" s="376" t="s">
        <v>35</v>
      </c>
      <c r="H29" s="322"/>
      <c r="I29" s="322"/>
      <c r="J29" s="322"/>
      <c r="K29" s="700">
        <f>+IF(H29&lt;&gt;"",H29,H30)</f>
        <v>0</v>
      </c>
      <c r="L29" s="700">
        <f>+IF(I29&lt;&gt;"",I29,I30)</f>
        <v>0</v>
      </c>
      <c r="M29" s="702">
        <f>+IF(J29&lt;&gt;"",J29,J30)</f>
        <v>0</v>
      </c>
      <c r="O29" s="4"/>
      <c r="P29" s="23"/>
      <c r="Q29" s="23"/>
      <c r="R29" s="23"/>
    </row>
    <row r="30" spans="2:18">
      <c r="C30" s="59"/>
      <c r="E30" s="60"/>
      <c r="F30" s="708"/>
      <c r="G30" s="377" t="s">
        <v>127</v>
      </c>
      <c r="H30" s="378">
        <f>+Modules!H238</f>
        <v>0</v>
      </c>
      <c r="I30" s="378">
        <f>+Modules!I238</f>
        <v>0</v>
      </c>
      <c r="J30" s="378">
        <f>+Modules!J238</f>
        <v>0</v>
      </c>
      <c r="K30" s="701"/>
      <c r="L30" s="701"/>
      <c r="M30" s="703"/>
      <c r="O30" s="4"/>
      <c r="P30" s="23"/>
      <c r="Q30" s="23"/>
      <c r="R30" s="23"/>
    </row>
    <row r="31" spans="2:18">
      <c r="C31" s="59"/>
      <c r="E31" s="60"/>
      <c r="F31" s="707" t="s">
        <v>167</v>
      </c>
      <c r="G31" s="376" t="s">
        <v>35</v>
      </c>
      <c r="H31" s="322"/>
      <c r="I31" s="322"/>
      <c r="J31" s="322"/>
      <c r="K31" s="700">
        <f>+IF(H31&lt;&gt;"",H31,H32)</f>
        <v>0</v>
      </c>
      <c r="L31" s="700">
        <f>+IF(I31&lt;&gt;"",I31,I32)</f>
        <v>0</v>
      </c>
      <c r="M31" s="702">
        <f>+IF(J31&lt;&gt;"",J31,J32)</f>
        <v>0</v>
      </c>
      <c r="O31" s="4"/>
      <c r="P31" s="23"/>
      <c r="Q31" s="23"/>
      <c r="R31" s="23"/>
    </row>
    <row r="32" spans="2:18">
      <c r="C32" s="59"/>
      <c r="E32" s="60"/>
      <c r="F32" s="708"/>
      <c r="G32" s="377" t="s">
        <v>127</v>
      </c>
      <c r="H32" s="378">
        <f>+Modules!J296</f>
        <v>0</v>
      </c>
      <c r="I32" s="378">
        <f>+Modules!K296</f>
        <v>0</v>
      </c>
      <c r="J32" s="378">
        <f>+Modules!L296</f>
        <v>0</v>
      </c>
      <c r="K32" s="701"/>
      <c r="L32" s="701"/>
      <c r="M32" s="703"/>
      <c r="O32" s="4"/>
      <c r="P32" s="23"/>
      <c r="Q32" s="23"/>
      <c r="R32" s="23"/>
    </row>
    <row r="33" spans="3:18">
      <c r="C33" s="59"/>
      <c r="E33" s="60"/>
      <c r="F33" s="707" t="s">
        <v>168</v>
      </c>
      <c r="G33" s="376" t="s">
        <v>35</v>
      </c>
      <c r="H33" s="322"/>
      <c r="I33" s="322"/>
      <c r="J33" s="322"/>
      <c r="K33" s="700">
        <f>+IF(H33&lt;&gt;"",H33,H34)</f>
        <v>0</v>
      </c>
      <c r="L33" s="700">
        <f>+IF(I33&lt;&gt;"",I33,I34)</f>
        <v>0</v>
      </c>
      <c r="M33" s="702">
        <f>+IF(J33&lt;&gt;"",J33,J34)</f>
        <v>0</v>
      </c>
      <c r="O33" s="4"/>
      <c r="P33" s="23"/>
      <c r="Q33" s="23"/>
      <c r="R33" s="23"/>
    </row>
    <row r="34" spans="3:18">
      <c r="C34" s="59"/>
      <c r="E34" s="60"/>
      <c r="F34" s="708"/>
      <c r="G34" s="377" t="s">
        <v>127</v>
      </c>
      <c r="H34" s="378">
        <f>+Modules!J282</f>
        <v>0</v>
      </c>
      <c r="I34" s="378">
        <f>+Modules!K282</f>
        <v>0</v>
      </c>
      <c r="J34" s="378">
        <f>+Modules!L282</f>
        <v>0</v>
      </c>
      <c r="K34" s="701"/>
      <c r="L34" s="701"/>
      <c r="M34" s="703"/>
      <c r="O34" s="4"/>
      <c r="P34" s="23"/>
      <c r="Q34" s="23"/>
      <c r="R34" s="23"/>
    </row>
    <row r="35" spans="3:18">
      <c r="C35" s="59"/>
      <c r="E35" s="60"/>
      <c r="F35" s="707" t="s">
        <v>169</v>
      </c>
      <c r="G35" s="376" t="s">
        <v>35</v>
      </c>
      <c r="H35" s="322">
        <v>0</v>
      </c>
      <c r="I35" s="322">
        <v>0</v>
      </c>
      <c r="J35" s="322">
        <v>0</v>
      </c>
      <c r="K35" s="700">
        <f>+IF(H35&lt;&gt;"",H35,H36)</f>
        <v>0</v>
      </c>
      <c r="L35" s="700">
        <f>+IF(I35&lt;&gt;"",I35,I36)</f>
        <v>0</v>
      </c>
      <c r="M35" s="702">
        <f>+IF(J35&lt;&gt;"",J35,J36)</f>
        <v>0</v>
      </c>
      <c r="O35" s="4"/>
      <c r="P35" s="23"/>
      <c r="Q35" s="23"/>
      <c r="R35" s="23"/>
    </row>
    <row r="36" spans="3:18">
      <c r="C36" s="59"/>
      <c r="E36" s="60"/>
      <c r="F36" s="708"/>
      <c r="G36" s="377" t="s">
        <v>127</v>
      </c>
      <c r="H36" s="378"/>
      <c r="I36" s="378"/>
      <c r="J36" s="378"/>
      <c r="K36" s="701"/>
      <c r="L36" s="701"/>
      <c r="M36" s="703"/>
      <c r="O36" s="4"/>
      <c r="P36" s="23"/>
      <c r="Q36" s="23"/>
      <c r="R36" s="23"/>
    </row>
    <row r="37" spans="3:18">
      <c r="C37" s="59"/>
      <c r="E37" s="60"/>
      <c r="F37" s="707" t="s">
        <v>133</v>
      </c>
      <c r="G37" s="376" t="s">
        <v>35</v>
      </c>
      <c r="H37" s="322"/>
      <c r="I37" s="322"/>
      <c r="J37" s="322"/>
      <c r="K37" s="700">
        <f>+IF(H38&lt;&gt;"",H38,#REF!)</f>
        <v>0</v>
      </c>
      <c r="L37" s="700">
        <f>+IF(I38&lt;&gt;"",I38,#REF!)</f>
        <v>0</v>
      </c>
      <c r="M37" s="702">
        <f>+IF(J38&lt;&gt;"",J38,#REF!)</f>
        <v>0</v>
      </c>
      <c r="O37" s="4"/>
      <c r="P37" s="23"/>
      <c r="Q37" s="23"/>
      <c r="R37" s="23"/>
    </row>
    <row r="38" spans="3:18">
      <c r="C38" s="59"/>
      <c r="E38" s="60"/>
      <c r="F38" s="708"/>
      <c r="G38" s="377" t="s">
        <v>127</v>
      </c>
      <c r="H38" s="378">
        <f>+Modules!J320</f>
        <v>0</v>
      </c>
      <c r="I38" s="378">
        <f>+Modules!K320</f>
        <v>0</v>
      </c>
      <c r="J38" s="378">
        <f>+Modules!L320</f>
        <v>0</v>
      </c>
      <c r="K38" s="701"/>
      <c r="L38" s="701"/>
      <c r="M38" s="703"/>
      <c r="O38" s="4"/>
      <c r="P38" s="23"/>
      <c r="Q38" s="23"/>
      <c r="R38" s="23"/>
    </row>
    <row r="39" spans="3:18">
      <c r="C39" s="59"/>
      <c r="E39" s="60"/>
      <c r="F39" s="707" t="s">
        <v>170</v>
      </c>
      <c r="G39" s="376" t="s">
        <v>35</v>
      </c>
      <c r="H39" s="322"/>
      <c r="I39" s="322"/>
      <c r="J39" s="322"/>
      <c r="K39" s="700">
        <f>+IF(H40&lt;&gt;"",H40,#REF!)</f>
        <v>0</v>
      </c>
      <c r="L39" s="700">
        <f>+IF(I40&lt;&gt;"",I40,#REF!)</f>
        <v>0</v>
      </c>
      <c r="M39" s="702">
        <f>+IF(J40&lt;&gt;"",J40,#REF!)</f>
        <v>0</v>
      </c>
      <c r="O39" s="4"/>
      <c r="P39" s="23"/>
      <c r="Q39" s="23"/>
      <c r="R39" s="23"/>
    </row>
    <row r="40" spans="3:18">
      <c r="C40" s="59"/>
      <c r="E40" s="60"/>
      <c r="F40" s="708"/>
      <c r="G40" s="377" t="s">
        <v>127</v>
      </c>
      <c r="H40" s="378">
        <f>+Modules!J308</f>
        <v>0</v>
      </c>
      <c r="I40" s="378">
        <f>+Modules!K308</f>
        <v>0</v>
      </c>
      <c r="J40" s="378">
        <f>+Modules!L308</f>
        <v>0</v>
      </c>
      <c r="K40" s="701"/>
      <c r="L40" s="701"/>
      <c r="M40" s="703"/>
      <c r="O40" s="4"/>
      <c r="P40" s="23"/>
      <c r="Q40" s="23"/>
      <c r="R40" s="23"/>
    </row>
    <row r="41" spans="3:18">
      <c r="C41" s="59"/>
      <c r="E41" s="60"/>
      <c r="F41" s="713"/>
      <c r="G41" s="376" t="s">
        <v>35</v>
      </c>
      <c r="H41" s="322"/>
      <c r="I41" s="322"/>
      <c r="J41" s="322"/>
      <c r="K41" s="700" t="str">
        <f>+IF(H41&lt;&gt;"",H41,H42)</f>
        <v>-</v>
      </c>
      <c r="L41" s="700" t="str">
        <f>+IF(I41&lt;&gt;"",I41,I42)</f>
        <v>-</v>
      </c>
      <c r="M41" s="702" t="str">
        <f>+IF(J41&lt;&gt;"",J41,J42)</f>
        <v>-</v>
      </c>
      <c r="O41" s="4"/>
      <c r="P41" s="23"/>
      <c r="Q41" s="23"/>
      <c r="R41" s="23"/>
    </row>
    <row r="42" spans="3:18">
      <c r="C42" s="59"/>
      <c r="E42" s="60"/>
      <c r="F42" s="714"/>
      <c r="G42" s="377" t="s">
        <v>127</v>
      </c>
      <c r="H42" s="378" t="s">
        <v>29</v>
      </c>
      <c r="I42" s="378" t="s">
        <v>29</v>
      </c>
      <c r="J42" s="378" t="s">
        <v>29</v>
      </c>
      <c r="K42" s="701"/>
      <c r="L42" s="701"/>
      <c r="M42" s="703"/>
      <c r="O42" s="4"/>
      <c r="P42" s="23"/>
      <c r="Q42" s="23"/>
      <c r="R42" s="23"/>
    </row>
    <row r="43" spans="3:18">
      <c r="C43" s="59"/>
      <c r="E43" s="60"/>
      <c r="F43" s="713"/>
      <c r="G43" s="376" t="s">
        <v>35</v>
      </c>
      <c r="H43" s="322"/>
      <c r="I43" s="322"/>
      <c r="J43" s="322"/>
      <c r="K43" s="700" t="str">
        <f>+IF(H43&lt;&gt;"",H43,H44)</f>
        <v>-</v>
      </c>
      <c r="L43" s="700" t="str">
        <f>+IF(I43&lt;&gt;"",I43,I44)</f>
        <v>-</v>
      </c>
      <c r="M43" s="702" t="str">
        <f>+IF(J43&lt;&gt;"",J43,J44)</f>
        <v>-</v>
      </c>
      <c r="O43" s="4"/>
      <c r="P43" s="23"/>
      <c r="Q43" s="23"/>
      <c r="R43" s="23"/>
    </row>
    <row r="44" spans="3:18">
      <c r="C44" s="59"/>
      <c r="E44" s="60"/>
      <c r="F44" s="714"/>
      <c r="G44" s="377" t="s">
        <v>127</v>
      </c>
      <c r="H44" s="378" t="s">
        <v>29</v>
      </c>
      <c r="I44" s="378" t="s">
        <v>29</v>
      </c>
      <c r="J44" s="378" t="s">
        <v>29</v>
      </c>
      <c r="K44" s="701"/>
      <c r="L44" s="701"/>
      <c r="M44" s="703"/>
      <c r="O44" s="4"/>
      <c r="P44" s="23"/>
      <c r="Q44" s="23"/>
      <c r="R44" s="23"/>
    </row>
    <row r="45" spans="3:18">
      <c r="C45" s="59"/>
      <c r="E45" s="60"/>
      <c r="F45" s="713"/>
      <c r="G45" s="376" t="s">
        <v>35</v>
      </c>
      <c r="H45" s="322"/>
      <c r="I45" s="322"/>
      <c r="J45" s="322"/>
      <c r="K45" s="700" t="str">
        <f>+IF(H45&lt;&gt;"",H45,H46)</f>
        <v>-</v>
      </c>
      <c r="L45" s="700" t="str">
        <f>+IF(I45&lt;&gt;"",I45,I46)</f>
        <v>-</v>
      </c>
      <c r="M45" s="702" t="str">
        <f>+IF(J45&lt;&gt;"",J45,J46)</f>
        <v>-</v>
      </c>
      <c r="O45" s="4"/>
      <c r="P45" s="23"/>
      <c r="Q45" s="23"/>
      <c r="R45" s="23"/>
    </row>
    <row r="46" spans="3:18">
      <c r="C46" s="59"/>
      <c r="E46" s="60"/>
      <c r="F46" s="714"/>
      <c r="G46" s="377" t="s">
        <v>127</v>
      </c>
      <c r="H46" s="378" t="s">
        <v>29</v>
      </c>
      <c r="I46" s="378" t="s">
        <v>29</v>
      </c>
      <c r="J46" s="378" t="s">
        <v>29</v>
      </c>
      <c r="K46" s="701"/>
      <c r="L46" s="701"/>
      <c r="M46" s="703"/>
      <c r="O46" s="4"/>
      <c r="P46" s="23"/>
      <c r="Q46" s="23"/>
      <c r="R46" s="23"/>
    </row>
    <row r="47" spans="3:18">
      <c r="C47" s="59"/>
      <c r="E47" s="60"/>
      <c r="F47" s="704"/>
      <c r="G47" s="376" t="s">
        <v>35</v>
      </c>
      <c r="H47" s="322"/>
      <c r="I47" s="322"/>
      <c r="J47" s="322"/>
      <c r="K47" s="700" t="str">
        <f>+IF(H47&lt;&gt;"",H47,H48)</f>
        <v>-</v>
      </c>
      <c r="L47" s="700" t="str">
        <f>+IF(I47&lt;&gt;"",I47,I48)</f>
        <v>-</v>
      </c>
      <c r="M47" s="702" t="str">
        <f>+IF(J47&lt;&gt;"",J47,J48)</f>
        <v>-</v>
      </c>
      <c r="O47" s="4"/>
      <c r="P47" s="23"/>
      <c r="Q47" s="23"/>
      <c r="R47" s="23"/>
    </row>
    <row r="48" spans="3:18">
      <c r="C48" s="59"/>
      <c r="E48" s="60"/>
      <c r="F48" s="705"/>
      <c r="G48" s="377" t="s">
        <v>127</v>
      </c>
      <c r="H48" s="378" t="s">
        <v>29</v>
      </c>
      <c r="I48" s="378" t="s">
        <v>29</v>
      </c>
      <c r="J48" s="378" t="s">
        <v>29</v>
      </c>
      <c r="K48" s="701"/>
      <c r="L48" s="701"/>
      <c r="M48" s="703"/>
      <c r="O48" s="4"/>
      <c r="P48" s="23"/>
      <c r="Q48" s="23"/>
      <c r="R48" s="23"/>
    </row>
    <row r="49" spans="3:19">
      <c r="C49" s="59"/>
      <c r="E49" s="60"/>
      <c r="F49" s="360" t="s">
        <v>173</v>
      </c>
      <c r="G49"/>
      <c r="H49" s="373">
        <f>SUM(K27:K48)</f>
        <v>0</v>
      </c>
      <c r="I49" s="374">
        <f>SUM(L27:L48)</f>
        <v>0</v>
      </c>
      <c r="J49" s="375">
        <f>SUM(M27:M48)</f>
        <v>0</v>
      </c>
      <c r="O49" s="4"/>
      <c r="P49" s="23"/>
      <c r="Q49" s="23"/>
      <c r="R49" s="23"/>
    </row>
    <row r="50" spans="3:19">
      <c r="C50" s="59"/>
      <c r="E50" s="60"/>
      <c r="F50"/>
      <c r="G50"/>
      <c r="O50" s="4"/>
      <c r="P50" s="23"/>
      <c r="Q50" s="23"/>
      <c r="R50" s="23"/>
    </row>
    <row r="51" spans="3:19">
      <c r="C51" s="59"/>
      <c r="E51" s="60"/>
      <c r="F51" s="360" t="s">
        <v>172</v>
      </c>
      <c r="G51" s="360"/>
      <c r="H51" s="213"/>
      <c r="I51" s="213"/>
      <c r="J51" s="213"/>
      <c r="K51" s="213"/>
      <c r="L51" s="213"/>
      <c r="M51" s="213"/>
      <c r="O51" s="4"/>
      <c r="P51" s="23"/>
      <c r="Q51" s="23"/>
      <c r="R51" s="23"/>
    </row>
    <row r="52" spans="3:19">
      <c r="C52" s="59"/>
      <c r="E52" s="60"/>
      <c r="F52" s="707" t="s">
        <v>210</v>
      </c>
      <c r="G52" s="376" t="s">
        <v>35</v>
      </c>
      <c r="H52" s="322">
        <f>-Modules!H222</f>
        <v>0</v>
      </c>
      <c r="I52" s="322">
        <f>-Modules!I222</f>
        <v>0</v>
      </c>
      <c r="J52" s="322">
        <f>-Modules!J222</f>
        <v>0</v>
      </c>
      <c r="K52" s="700">
        <f>+IF(H52&lt;&gt;"",H52,H53)</f>
        <v>0</v>
      </c>
      <c r="L52" s="700">
        <f>+IF(I52&lt;&gt;"",I52,I53)</f>
        <v>0</v>
      </c>
      <c r="M52" s="702">
        <f>+IF(J52&lt;&gt;"",J52,J53)</f>
        <v>0</v>
      </c>
      <c r="O52" s="4"/>
      <c r="P52" s="23"/>
      <c r="Q52" s="23"/>
      <c r="R52" s="23"/>
    </row>
    <row r="53" spans="3:19">
      <c r="C53" s="59"/>
      <c r="E53" s="60"/>
      <c r="F53" s="708"/>
      <c r="G53" s="377" t="s">
        <v>127</v>
      </c>
      <c r="H53" s="378"/>
      <c r="I53" s="378"/>
      <c r="J53" s="378"/>
      <c r="K53" s="701"/>
      <c r="L53" s="701"/>
      <c r="M53" s="703"/>
      <c r="O53" s="4"/>
      <c r="P53" s="23"/>
      <c r="Q53" s="23"/>
      <c r="R53" s="23"/>
    </row>
    <row r="54" spans="3:19">
      <c r="C54" s="59"/>
      <c r="E54" s="60"/>
      <c r="F54" s="713"/>
      <c r="G54" s="376" t="s">
        <v>35</v>
      </c>
      <c r="H54" s="322"/>
      <c r="I54" s="322"/>
      <c r="J54" s="322"/>
      <c r="K54" s="700" t="str">
        <f>+IF(H54&lt;&gt;"",H54,H55)</f>
        <v>-</v>
      </c>
      <c r="L54" s="700" t="str">
        <f>+IF(I54&lt;&gt;"",I54,I55)</f>
        <v>-</v>
      </c>
      <c r="M54" s="702" t="str">
        <f>+IF(J54&lt;&gt;"",J54,J55)</f>
        <v>-</v>
      </c>
      <c r="O54" s="4"/>
      <c r="P54" s="23"/>
      <c r="Q54" s="23"/>
      <c r="R54" s="23"/>
    </row>
    <row r="55" spans="3:19">
      <c r="C55" s="59"/>
      <c r="E55" s="60"/>
      <c r="F55" s="714"/>
      <c r="G55" s="377" t="s">
        <v>127</v>
      </c>
      <c r="H55" s="378" t="s">
        <v>29</v>
      </c>
      <c r="I55" s="378" t="s">
        <v>29</v>
      </c>
      <c r="J55" s="378" t="s">
        <v>29</v>
      </c>
      <c r="K55" s="701"/>
      <c r="L55" s="701"/>
      <c r="M55" s="703"/>
      <c r="O55" s="4"/>
      <c r="P55" s="23"/>
      <c r="Q55" s="23"/>
      <c r="R55" s="23"/>
    </row>
    <row r="56" spans="3:19">
      <c r="C56" s="59"/>
      <c r="E56" s="60"/>
      <c r="F56" s="704"/>
      <c r="G56" s="376" t="s">
        <v>35</v>
      </c>
      <c r="H56" s="322"/>
      <c r="I56" s="322"/>
      <c r="J56" s="322"/>
      <c r="K56" s="700" t="str">
        <f>+IF(H56&lt;&gt;"",H56,H57)</f>
        <v>-</v>
      </c>
      <c r="L56" s="700" t="str">
        <f>+IF(I56&lt;&gt;"",I56,I57)</f>
        <v>-</v>
      </c>
      <c r="M56" s="702" t="str">
        <f>+IF(J56&lt;&gt;"",J56,J57)</f>
        <v>-</v>
      </c>
      <c r="O56" s="4"/>
      <c r="P56" s="23"/>
      <c r="Q56" s="23"/>
      <c r="R56" s="23"/>
    </row>
    <row r="57" spans="3:19">
      <c r="C57" s="59"/>
      <c r="E57" s="60"/>
      <c r="F57" s="705"/>
      <c r="G57" s="377" t="s">
        <v>127</v>
      </c>
      <c r="H57" s="378" t="s">
        <v>29</v>
      </c>
      <c r="I57" s="378" t="s">
        <v>29</v>
      </c>
      <c r="J57" s="378" t="s">
        <v>29</v>
      </c>
      <c r="K57" s="701"/>
      <c r="L57" s="701"/>
      <c r="M57" s="703"/>
      <c r="O57" s="4"/>
      <c r="P57" s="23"/>
      <c r="Q57" s="23"/>
      <c r="R57" s="23"/>
    </row>
    <row r="58" spans="3:19">
      <c r="C58" s="59"/>
      <c r="E58" s="60"/>
      <c r="F58" s="704"/>
      <c r="G58" s="376" t="s">
        <v>35</v>
      </c>
      <c r="H58" s="322"/>
      <c r="I58" s="322"/>
      <c r="J58" s="322"/>
      <c r="K58" s="700" t="str">
        <f>+IF(H58&lt;&gt;"",H58,H59)</f>
        <v>-</v>
      </c>
      <c r="L58" s="700" t="str">
        <f>+IF(I58&lt;&gt;"",I58,I59)</f>
        <v>-</v>
      </c>
      <c r="M58" s="702" t="str">
        <f>+IF(J58&lt;&gt;"",J58,J59)</f>
        <v>-</v>
      </c>
      <c r="O58" s="4"/>
      <c r="P58" s="23"/>
      <c r="S58" s="64"/>
    </row>
    <row r="59" spans="3:19">
      <c r="C59" s="59"/>
      <c r="E59" s="60"/>
      <c r="F59" s="705"/>
      <c r="G59" s="377" t="s">
        <v>127</v>
      </c>
      <c r="H59" s="378" t="s">
        <v>29</v>
      </c>
      <c r="I59" s="378" t="s">
        <v>29</v>
      </c>
      <c r="J59" s="378" t="s">
        <v>29</v>
      </c>
      <c r="K59" s="701"/>
      <c r="L59" s="701"/>
      <c r="M59" s="703"/>
      <c r="O59" s="4"/>
      <c r="P59" s="23"/>
      <c r="S59" s="64"/>
    </row>
    <row r="60" spans="3:19">
      <c r="C60" s="59"/>
      <c r="E60" s="60"/>
      <c r="F60" s="360" t="s">
        <v>174</v>
      </c>
      <c r="G60"/>
      <c r="H60" s="373">
        <f>SUM(K52:K59)</f>
        <v>0</v>
      </c>
      <c r="I60" s="374">
        <f>SUM(L52:L59)</f>
        <v>0</v>
      </c>
      <c r="J60" s="375">
        <f>SUM(M52:M59)</f>
        <v>0</v>
      </c>
      <c r="O60" s="4"/>
      <c r="P60" s="23"/>
      <c r="Q60" s="23"/>
      <c r="R60" s="23"/>
    </row>
    <row r="61" spans="3:19">
      <c r="C61" s="59"/>
      <c r="E61" s="60"/>
      <c r="F61"/>
      <c r="G61"/>
      <c r="O61" s="4"/>
      <c r="P61" s="23"/>
      <c r="Q61" s="23"/>
      <c r="R61" s="23"/>
    </row>
    <row r="62" spans="3:19">
      <c r="C62" s="59"/>
      <c r="E62" s="60"/>
      <c r="F62" s="360" t="s">
        <v>175</v>
      </c>
      <c r="G62" s="360"/>
      <c r="H62" s="213"/>
      <c r="I62" s="213"/>
      <c r="J62" s="213"/>
      <c r="K62" s="213"/>
      <c r="L62" s="213"/>
      <c r="M62" s="213"/>
      <c r="O62" s="4"/>
      <c r="P62" s="23"/>
      <c r="Q62" s="23"/>
      <c r="R62" s="23"/>
    </row>
    <row r="63" spans="3:19">
      <c r="C63" s="59"/>
      <c r="E63" s="60"/>
      <c r="F63" s="707" t="s">
        <v>176</v>
      </c>
      <c r="G63" s="376" t="s">
        <v>35</v>
      </c>
      <c r="H63" s="322"/>
      <c r="I63" s="322"/>
      <c r="J63" s="322"/>
      <c r="K63" s="700">
        <f>+IF(H63&lt;&gt;"",H63,H64)</f>
        <v>0</v>
      </c>
      <c r="L63" s="700">
        <f>+IF(I63&lt;&gt;"",I63,I64)</f>
        <v>0</v>
      </c>
      <c r="M63" s="702">
        <f>+IF(J63&lt;&gt;"",J63,J64)</f>
        <v>0</v>
      </c>
      <c r="O63" s="4"/>
      <c r="P63" s="23"/>
      <c r="Q63" s="23"/>
      <c r="R63" s="23"/>
    </row>
    <row r="64" spans="3:19">
      <c r="C64" s="59"/>
      <c r="E64" s="60"/>
      <c r="F64" s="708"/>
      <c r="G64" s="377" t="s">
        <v>127</v>
      </c>
      <c r="H64" s="378">
        <f>+Modules!J135</f>
        <v>0</v>
      </c>
      <c r="I64" s="378">
        <f>+Modules!K135</f>
        <v>0</v>
      </c>
      <c r="J64" s="378">
        <f>+Modules!L135</f>
        <v>0</v>
      </c>
      <c r="K64" s="701"/>
      <c r="L64" s="701"/>
      <c r="M64" s="703"/>
      <c r="O64" s="4"/>
      <c r="P64" s="23"/>
      <c r="Q64" s="23"/>
      <c r="R64" s="23"/>
    </row>
    <row r="65" spans="3:18">
      <c r="C65" s="59"/>
      <c r="E65" s="60"/>
      <c r="F65" s="707" t="s">
        <v>177</v>
      </c>
      <c r="G65" s="376" t="s">
        <v>35</v>
      </c>
      <c r="H65" s="322"/>
      <c r="I65" s="322"/>
      <c r="J65" s="322"/>
      <c r="K65" s="700">
        <f>+IF(H65&lt;&gt;"",H65,H66)</f>
        <v>0</v>
      </c>
      <c r="L65" s="700">
        <f>+IF(I65&lt;&gt;"",I65,I66)</f>
        <v>0</v>
      </c>
      <c r="M65" s="702">
        <f>+IF(J65&lt;&gt;"",J65,J66)</f>
        <v>0</v>
      </c>
      <c r="O65" s="4"/>
      <c r="P65" s="23"/>
      <c r="Q65" s="23"/>
      <c r="R65" s="23"/>
    </row>
    <row r="66" spans="3:18">
      <c r="C66" s="59"/>
      <c r="E66" s="60"/>
      <c r="F66" s="708"/>
      <c r="G66" s="377" t="s">
        <v>127</v>
      </c>
      <c r="H66" s="378">
        <f>+Modules!K204</f>
        <v>0</v>
      </c>
      <c r="I66" s="378">
        <f>+Modules!L204-Modules!K204</f>
        <v>0</v>
      </c>
      <c r="J66" s="378">
        <f>+Modules!M204-Modules!L204</f>
        <v>0</v>
      </c>
      <c r="K66" s="701"/>
      <c r="L66" s="701"/>
      <c r="M66" s="703"/>
      <c r="O66" s="4"/>
      <c r="P66" s="23"/>
      <c r="Q66" s="23"/>
      <c r="R66" s="23"/>
    </row>
    <row r="67" spans="3:18">
      <c r="C67" s="59"/>
      <c r="E67" s="60"/>
      <c r="F67" s="704"/>
      <c r="G67" s="376" t="s">
        <v>35</v>
      </c>
      <c r="H67" s="322"/>
      <c r="I67" s="322"/>
      <c r="J67" s="322"/>
      <c r="K67" s="700" t="str">
        <f>+IF(H67&lt;&gt;"",H67,H68)</f>
        <v>-</v>
      </c>
      <c r="L67" s="700" t="str">
        <f>+IF(I67&lt;&gt;"",I67,I68)</f>
        <v>-</v>
      </c>
      <c r="M67" s="702" t="str">
        <f>+IF(J67&lt;&gt;"",J67,J68)</f>
        <v>-</v>
      </c>
      <c r="O67" s="4"/>
      <c r="P67" s="23"/>
      <c r="Q67" s="23"/>
      <c r="R67" s="23"/>
    </row>
    <row r="68" spans="3:18">
      <c r="C68" s="59"/>
      <c r="E68" s="60"/>
      <c r="F68" s="705"/>
      <c r="G68" s="377" t="s">
        <v>29</v>
      </c>
      <c r="H68" s="378" t="s">
        <v>29</v>
      </c>
      <c r="I68" s="378" t="s">
        <v>29</v>
      </c>
      <c r="J68" s="378" t="s">
        <v>29</v>
      </c>
      <c r="K68" s="701"/>
      <c r="L68" s="701"/>
      <c r="M68" s="703"/>
      <c r="O68" s="4"/>
      <c r="P68" s="23"/>
      <c r="Q68" s="23"/>
      <c r="R68" s="23"/>
    </row>
    <row r="69" spans="3:18">
      <c r="C69" s="59"/>
      <c r="E69" s="60"/>
      <c r="F69" s="704"/>
      <c r="G69" s="376" t="s">
        <v>35</v>
      </c>
      <c r="H69" s="322"/>
      <c r="I69" s="322"/>
      <c r="J69" s="322"/>
      <c r="K69" s="700" t="str">
        <f>+IF(H69&lt;&gt;"",H69,H70)</f>
        <v>-</v>
      </c>
      <c r="L69" s="700" t="str">
        <f>+IF(I69&lt;&gt;"",I69,I70)</f>
        <v>-</v>
      </c>
      <c r="M69" s="702" t="str">
        <f>+IF(J69&lt;&gt;"",J69,J70)</f>
        <v>-</v>
      </c>
      <c r="O69" s="4"/>
      <c r="P69" s="23"/>
      <c r="Q69" s="23"/>
      <c r="R69" s="23"/>
    </row>
    <row r="70" spans="3:18">
      <c r="C70" s="59"/>
      <c r="E70" s="60"/>
      <c r="F70" s="705"/>
      <c r="G70" s="377" t="s">
        <v>29</v>
      </c>
      <c r="H70" s="378" t="s">
        <v>29</v>
      </c>
      <c r="I70" s="378" t="s">
        <v>29</v>
      </c>
      <c r="J70" s="378" t="s">
        <v>29</v>
      </c>
      <c r="K70" s="701"/>
      <c r="L70" s="701"/>
      <c r="M70" s="703"/>
      <c r="O70" s="4"/>
      <c r="P70" s="23"/>
      <c r="Q70" s="23"/>
      <c r="R70" s="23"/>
    </row>
    <row r="71" spans="3:18">
      <c r="C71" s="59"/>
      <c r="E71" s="60"/>
      <c r="F71" s="360" t="s">
        <v>74</v>
      </c>
      <c r="G71"/>
      <c r="H71" s="373">
        <f>SUM(K63:K70)</f>
        <v>0</v>
      </c>
      <c r="I71" s="374">
        <f>SUM(L63:L70)</f>
        <v>0</v>
      </c>
      <c r="J71" s="375">
        <f>SUM(M63:M70)</f>
        <v>0</v>
      </c>
      <c r="O71" s="4"/>
      <c r="P71" s="23"/>
      <c r="Q71" s="23"/>
      <c r="R71" s="23"/>
    </row>
    <row r="72" spans="3:18">
      <c r="C72" s="59"/>
      <c r="E72" s="60"/>
      <c r="F72"/>
      <c r="G72"/>
      <c r="O72" s="4"/>
      <c r="P72" s="23"/>
      <c r="Q72" s="23"/>
      <c r="R72" s="23"/>
    </row>
    <row r="73" spans="3:18">
      <c r="C73" s="59"/>
      <c r="E73" s="60"/>
      <c r="F73" s="715" t="s">
        <v>178</v>
      </c>
      <c r="G73" s="376" t="s">
        <v>35</v>
      </c>
      <c r="H73" s="322"/>
      <c r="I73" s="322"/>
      <c r="J73" s="322"/>
      <c r="K73" s="700">
        <f>+IF(H73&lt;&gt;"",H73,H74)</f>
        <v>0</v>
      </c>
      <c r="L73" s="700">
        <f>+IF(I73&lt;&gt;"",I73,I74)</f>
        <v>0</v>
      </c>
      <c r="M73" s="702">
        <f>+IF(J73&lt;&gt;"",J73,J74)</f>
        <v>0</v>
      </c>
      <c r="O73" s="4"/>
      <c r="P73" s="23"/>
      <c r="Q73" s="23"/>
      <c r="R73" s="23"/>
    </row>
    <row r="74" spans="3:18">
      <c r="C74" s="59"/>
      <c r="E74" s="60"/>
      <c r="F74" s="716" t="s">
        <v>178</v>
      </c>
      <c r="G74" s="377" t="s">
        <v>127</v>
      </c>
      <c r="H74" s="378">
        <f>+H49+H60+H71</f>
        <v>0</v>
      </c>
      <c r="I74" s="378">
        <f>+I49+I60+I71</f>
        <v>0</v>
      </c>
      <c r="J74" s="378">
        <f>+J49+J60+J71</f>
        <v>0</v>
      </c>
      <c r="K74" s="701"/>
      <c r="L74" s="701"/>
      <c r="M74" s="703"/>
      <c r="O74" s="4"/>
      <c r="P74" s="23"/>
      <c r="Q74" s="23"/>
      <c r="R74" s="23"/>
    </row>
    <row r="75" spans="3:18">
      <c r="C75" s="59"/>
      <c r="E75" s="60"/>
      <c r="F75" s="360"/>
      <c r="G75"/>
      <c r="H75" s="370"/>
      <c r="I75" s="370"/>
      <c r="J75" s="370"/>
      <c r="O75" s="4"/>
      <c r="P75" s="23"/>
      <c r="Q75" s="23"/>
      <c r="R75" s="23"/>
    </row>
    <row r="76" spans="3:18">
      <c r="C76" s="59"/>
      <c r="E76" s="60"/>
      <c r="F76" s="360"/>
      <c r="G76"/>
      <c r="H76" s="370"/>
      <c r="I76" s="370"/>
      <c r="J76" s="370"/>
      <c r="O76" s="4"/>
      <c r="P76" s="23"/>
      <c r="Q76" s="23"/>
      <c r="R76" s="23"/>
    </row>
    <row r="77" spans="3:18">
      <c r="C77" s="59"/>
      <c r="E77" s="60"/>
      <c r="F77" s="715" t="s">
        <v>179</v>
      </c>
      <c r="G77" s="376" t="s">
        <v>35</v>
      </c>
      <c r="H77" s="322"/>
      <c r="I77" s="322"/>
      <c r="J77" s="322"/>
      <c r="K77" s="700">
        <f>+IF(H77&lt;&gt;"",H77,H78)</f>
        <v>0</v>
      </c>
      <c r="L77" s="700">
        <f>+IF(I77&lt;&gt;"",I77,I78)</f>
        <v>0</v>
      </c>
      <c r="M77" s="702">
        <f>+IF(J77&lt;&gt;"",J77,J78)</f>
        <v>0</v>
      </c>
      <c r="O77" s="4"/>
      <c r="P77" s="23"/>
      <c r="Q77" s="23"/>
      <c r="R77" s="23"/>
    </row>
    <row r="78" spans="3:18">
      <c r="C78" s="59"/>
      <c r="E78" s="60"/>
      <c r="F78" s="716" t="s">
        <v>179</v>
      </c>
      <c r="G78" s="377" t="s">
        <v>127</v>
      </c>
      <c r="H78" s="378">
        <v>0</v>
      </c>
      <c r="I78" s="378">
        <f>+H81</f>
        <v>0</v>
      </c>
      <c r="J78" s="378">
        <f>+I81</f>
        <v>0</v>
      </c>
      <c r="K78" s="701"/>
      <c r="L78" s="701"/>
      <c r="M78" s="703"/>
      <c r="O78" s="4"/>
      <c r="P78" s="23"/>
      <c r="Q78" s="23"/>
      <c r="R78" s="23"/>
    </row>
    <row r="79" spans="3:18">
      <c r="C79" s="59"/>
      <c r="E79" s="60"/>
      <c r="F79" s="399"/>
      <c r="G79" s="210"/>
      <c r="H79" s="213"/>
      <c r="I79" s="213"/>
      <c r="J79" s="213"/>
      <c r="K79" s="400"/>
      <c r="L79" s="400"/>
      <c r="M79" s="400"/>
      <c r="O79" s="4"/>
      <c r="P79" s="23"/>
      <c r="Q79" s="23"/>
      <c r="R79" s="23"/>
    </row>
    <row r="80" spans="3:18">
      <c r="C80" s="59"/>
      <c r="E80" s="60"/>
      <c r="F80" s="715" t="s">
        <v>180</v>
      </c>
      <c r="G80" s="376" t="s">
        <v>35</v>
      </c>
      <c r="H80" s="322"/>
      <c r="I80" s="322"/>
      <c r="J80" s="322"/>
      <c r="K80" s="700">
        <f>+IF(H80&lt;&gt;"",H80,H81)</f>
        <v>0</v>
      </c>
      <c r="L80" s="700">
        <f>+IF(I80&lt;&gt;"",I80,I81)</f>
        <v>0</v>
      </c>
      <c r="M80" s="702">
        <f>+IF(J80&lt;&gt;"",J80,J81)</f>
        <v>0</v>
      </c>
      <c r="O80" s="4"/>
      <c r="P80" s="23"/>
      <c r="Q80" s="23"/>
      <c r="R80" s="23"/>
    </row>
    <row r="81" spans="2:19">
      <c r="C81" s="59"/>
      <c r="E81" s="60"/>
      <c r="F81" s="716" t="s">
        <v>180</v>
      </c>
      <c r="G81" s="377" t="s">
        <v>127</v>
      </c>
      <c r="H81" s="378">
        <f>+H74+H78</f>
        <v>0</v>
      </c>
      <c r="I81" s="378">
        <f>+I74+I78</f>
        <v>0</v>
      </c>
      <c r="J81" s="378">
        <f>+J74+J78</f>
        <v>0</v>
      </c>
      <c r="K81" s="701"/>
      <c r="L81" s="701"/>
      <c r="M81" s="703"/>
      <c r="O81" s="4"/>
      <c r="P81" s="23"/>
      <c r="Q81" s="23"/>
      <c r="R81" s="23"/>
    </row>
    <row r="82" spans="2:19">
      <c r="C82" s="59"/>
      <c r="E82" s="60"/>
      <c r="F82"/>
      <c r="G82"/>
      <c r="O82" s="4"/>
      <c r="P82" s="23"/>
      <c r="Q82" s="23"/>
      <c r="R82" s="23"/>
    </row>
    <row r="83" spans="2:19">
      <c r="B83" s="59"/>
      <c r="F83"/>
      <c r="G83"/>
      <c r="Q83" s="23"/>
      <c r="R83" s="23"/>
    </row>
    <row r="84" spans="2:19">
      <c r="B84" s="59"/>
      <c r="F84" s="381" t="s">
        <v>181</v>
      </c>
      <c r="H84" s="372">
        <f>+H81-'Balance Sheet'!K27</f>
        <v>0</v>
      </c>
      <c r="I84" s="372">
        <f>+I81-'Balance Sheet'!L27</f>
        <v>0</v>
      </c>
      <c r="J84" s="471">
        <f>+J81-'Balance Sheet'!M27</f>
        <v>0</v>
      </c>
      <c r="Q84" s="23"/>
      <c r="R84" s="23"/>
    </row>
    <row r="85" spans="2:19" ht="5.0999999999999996" customHeight="1">
      <c r="B85" s="59"/>
      <c r="F85"/>
      <c r="G85"/>
      <c r="Q85" s="23"/>
      <c r="R85" s="23"/>
    </row>
    <row r="86" spans="2:19">
      <c r="B86" s="59"/>
      <c r="F86"/>
      <c r="G86"/>
      <c r="Q86" s="23"/>
      <c r="R86" s="23"/>
    </row>
    <row r="87" spans="2:19">
      <c r="B87" s="1"/>
      <c r="C87" s="1"/>
      <c r="D87" s="1"/>
      <c r="E87" s="1"/>
      <c r="H87" s="1"/>
      <c r="I87" s="1"/>
      <c r="J87" s="1"/>
      <c r="K87" s="1"/>
      <c r="L87" s="1"/>
      <c r="M87" s="1"/>
      <c r="N87" s="2"/>
      <c r="O87" s="2"/>
      <c r="P87" s="1"/>
      <c r="Q87" s="1"/>
      <c r="R87" s="1"/>
    </row>
    <row r="88" spans="2:19" ht="5.0999999999999996" customHeight="1">
      <c r="B88" s="1"/>
      <c r="C88" s="1"/>
      <c r="D88" s="1"/>
      <c r="E88" s="1"/>
      <c r="H88" s="1"/>
      <c r="I88" s="1"/>
      <c r="J88" s="1"/>
      <c r="K88" s="1"/>
      <c r="L88" s="1"/>
      <c r="M88" s="1"/>
      <c r="N88" s="1"/>
      <c r="O88" s="1"/>
      <c r="P88" s="1"/>
      <c r="Q88" s="1"/>
      <c r="R88" s="1"/>
    </row>
    <row r="89" spans="2:19">
      <c r="C89" s="523" t="s">
        <v>2</v>
      </c>
      <c r="D89" s="523"/>
      <c r="E89" s="523"/>
      <c r="F89" s="523"/>
      <c r="G89" s="523"/>
      <c r="H89" s="523"/>
      <c r="I89" s="523"/>
      <c r="J89" s="523"/>
      <c r="K89" s="523"/>
      <c r="L89" s="523"/>
      <c r="M89" s="523"/>
      <c r="N89" s="523"/>
      <c r="O89" s="523"/>
      <c r="P89" s="523"/>
      <c r="Q89" s="523"/>
      <c r="R89" s="523"/>
      <c r="S89" s="523"/>
    </row>
    <row r="90" spans="2:19" ht="12.75" customHeight="1">
      <c r="E90" s="30"/>
      <c r="F90" s="30"/>
      <c r="G90"/>
    </row>
    <row r="91" spans="2:19">
      <c r="F91"/>
      <c r="G91" s="580" t="str">
        <f>+IF(O20="","",+PROPER(O20))</f>
        <v/>
      </c>
      <c r="H91" s="580"/>
      <c r="I91" s="580"/>
      <c r="J91" s="580"/>
    </row>
    <row r="92" spans="2:19">
      <c r="F92"/>
      <c r="G92" s="580" t="str">
        <f>IF(O21&lt;&gt;"",+CONCATENATE("Proforma Cash Flow Statement : ",O21," - ",O21+2),"")</f>
        <v/>
      </c>
      <c r="H92" s="580"/>
      <c r="I92" s="580"/>
      <c r="J92" s="580"/>
    </row>
    <row r="93" spans="2:19" ht="5.0999999999999996" customHeight="1">
      <c r="F93"/>
      <c r="G93" s="1"/>
      <c r="H93" s="1"/>
      <c r="I93" s="1"/>
      <c r="J93" s="1"/>
    </row>
    <row r="94" spans="2:19">
      <c r="F94"/>
      <c r="G94" s="706"/>
      <c r="H94" s="706"/>
      <c r="I94" s="706"/>
      <c r="J94" s="706"/>
    </row>
    <row r="95" spans="2:19" ht="5.0999999999999996" customHeight="1">
      <c r="F95"/>
      <c r="G95" s="1"/>
      <c r="H95" s="1"/>
      <c r="I95" s="1"/>
      <c r="J95" s="1"/>
    </row>
    <row r="96" spans="2:19">
      <c r="F96"/>
      <c r="G96" s="385" t="s">
        <v>182</v>
      </c>
      <c r="H96" s="397" t="str">
        <f>+H24</f>
        <v>Enter Year in Modules</v>
      </c>
      <c r="I96" s="397" t="str">
        <f>+I24</f>
        <v>Enter Year in Modules</v>
      </c>
      <c r="J96" s="397" t="str">
        <f>+J24</f>
        <v>Enter year in Modules</v>
      </c>
    </row>
    <row r="97" spans="6:10" ht="5.0999999999999996" customHeight="1">
      <c r="F97"/>
      <c r="G97"/>
    </row>
    <row r="98" spans="6:10">
      <c r="F98"/>
      <c r="G98" s="1" t="str">
        <f>IF(F27&lt;&gt;"",F27,"")</f>
        <v>Net Income</v>
      </c>
      <c r="H98" s="382">
        <f>IF(K27&lt;&gt;"",K27,"")</f>
        <v>0</v>
      </c>
      <c r="I98" s="382">
        <f>IF(L27&lt;&gt;"",L27,"")</f>
        <v>0</v>
      </c>
      <c r="J98" s="382">
        <f>IF(M27&lt;&gt;"",M27,"")</f>
        <v>0</v>
      </c>
    </row>
    <row r="99" spans="6:10">
      <c r="F99"/>
      <c r="G99" s="1" t="str">
        <f>IF(F29&lt;&gt;"",F29,"")</f>
        <v>Depreciation &amp; Amortization</v>
      </c>
      <c r="H99" s="382">
        <f>IF(K29&lt;&gt;"",K29,"")</f>
        <v>0</v>
      </c>
      <c r="I99" s="382">
        <f>IF(L29&lt;&gt;"",L29,"")</f>
        <v>0</v>
      </c>
      <c r="J99" s="382">
        <f>IF(M29&lt;&gt;"",M29,"")</f>
        <v>0</v>
      </c>
    </row>
    <row r="100" spans="6:10">
      <c r="F100"/>
      <c r="G100" s="1" t="str">
        <f>IF(F31&lt;&gt;"",F31,"")</f>
        <v>Change in Accounts Recievable</v>
      </c>
      <c r="H100" s="382">
        <f>IF(K31&lt;&gt;"",K31,"")</f>
        <v>0</v>
      </c>
      <c r="I100" s="382">
        <f>IF(L31&lt;&gt;"",L31,"")</f>
        <v>0</v>
      </c>
      <c r="J100" s="382">
        <f>IF(M31&lt;&gt;"",M31,"")</f>
        <v>0</v>
      </c>
    </row>
    <row r="101" spans="6:10">
      <c r="F101"/>
      <c r="G101" s="1" t="str">
        <f>IF(F33&lt;&gt;"",F33,"")</f>
        <v>Change in Inventory</v>
      </c>
      <c r="H101" s="382">
        <f>IF(K33&lt;&gt;"",K33,"")</f>
        <v>0</v>
      </c>
      <c r="I101" s="382">
        <f>IF(L33&lt;&gt;"",L33,"")</f>
        <v>0</v>
      </c>
      <c r="J101" s="382">
        <f>IF(M33&lt;&gt;"",M33,"")</f>
        <v>0</v>
      </c>
    </row>
    <row r="102" spans="6:10">
      <c r="F102"/>
      <c r="G102" s="1" t="str">
        <f>IF(F35&lt;&gt;"",F35,"")</f>
        <v>Prepaid Expenses</v>
      </c>
      <c r="H102" s="382">
        <f>IF(K35&lt;&gt;"",K35,"")</f>
        <v>0</v>
      </c>
      <c r="I102" s="382">
        <f>IF(L35&lt;&gt;"",L35,"")</f>
        <v>0</v>
      </c>
      <c r="J102" s="382">
        <f>IF(M35&lt;&gt;"",M35,"")</f>
        <v>0</v>
      </c>
    </row>
    <row r="103" spans="6:10">
      <c r="F103"/>
      <c r="G103" s="1" t="str">
        <f>IF(F37&lt;&gt;"",F37,"")</f>
        <v>Secutiry Deposit</v>
      </c>
      <c r="H103" s="382">
        <f>IF(K37&lt;&gt;"",K37,"")</f>
        <v>0</v>
      </c>
      <c r="I103" s="382">
        <f>IF(L37&lt;&gt;"",L37,"")</f>
        <v>0</v>
      </c>
      <c r="J103" s="382">
        <f>IF(M37&lt;&gt;"",M37,"")</f>
        <v>0</v>
      </c>
    </row>
    <row r="104" spans="6:10">
      <c r="F104"/>
      <c r="G104" s="1" t="str">
        <f>IF(F39&lt;&gt;"",F39,"")</f>
        <v>Change in Accounts Payable</v>
      </c>
      <c r="H104" s="382">
        <f>IF(K39&lt;&gt;"",K39,"")</f>
        <v>0</v>
      </c>
      <c r="I104" s="382">
        <f>IF(L39&lt;&gt;"",L39,"")</f>
        <v>0</v>
      </c>
      <c r="J104" s="382">
        <f>IF(M39&lt;&gt;"",M39,"")</f>
        <v>0</v>
      </c>
    </row>
    <row r="105" spans="6:10">
      <c r="F105"/>
      <c r="G105" s="1" t="str">
        <f>IF(F41&lt;&gt;"",F41,"")</f>
        <v/>
      </c>
      <c r="H105" s="382" t="str">
        <f>IF(K41&lt;&gt;"",K41,"")</f>
        <v>-</v>
      </c>
      <c r="I105" s="382" t="str">
        <f>IF(L41&lt;&gt;"",L41,"")</f>
        <v>-</v>
      </c>
      <c r="J105" s="382" t="str">
        <f>IF(M41&lt;&gt;"",M41,"")</f>
        <v>-</v>
      </c>
    </row>
    <row r="106" spans="6:10">
      <c r="F106"/>
      <c r="G106" s="1" t="str">
        <f>IF(F43&lt;&gt;"",F43,"")</f>
        <v/>
      </c>
      <c r="H106" s="382" t="str">
        <f>IF(K43&lt;&gt;"",K43,"")</f>
        <v>-</v>
      </c>
      <c r="I106" s="382" t="str">
        <f>IF(L43&lt;&gt;"",L43,"")</f>
        <v>-</v>
      </c>
      <c r="J106" s="382" t="str">
        <f>IF(M43&lt;&gt;"",M43,"")</f>
        <v>-</v>
      </c>
    </row>
    <row r="107" spans="6:10">
      <c r="F107"/>
      <c r="G107" s="1" t="str">
        <f>IF(F45&lt;&gt;"",F45,"")</f>
        <v/>
      </c>
      <c r="H107" s="382" t="str">
        <f>IF(K45&lt;&gt;"",K45,"")</f>
        <v>-</v>
      </c>
      <c r="I107" s="382" t="str">
        <f>IF(L45&lt;&gt;"",L45,"")</f>
        <v>-</v>
      </c>
      <c r="J107" s="382" t="str">
        <f>IF(M45&lt;&gt;"",M45,"")</f>
        <v>-</v>
      </c>
    </row>
    <row r="108" spans="6:10">
      <c r="F108"/>
      <c r="G108" s="1" t="str">
        <f>IF(F47&lt;&gt;"",F47,"")</f>
        <v/>
      </c>
      <c r="H108" s="382" t="str">
        <f>IF(K47&lt;&gt;"",K47,"")</f>
        <v>-</v>
      </c>
      <c r="I108" s="382" t="str">
        <f>IF(L47&lt;&gt;"",L47,"")</f>
        <v>-</v>
      </c>
      <c r="J108" s="382" t="str">
        <f>IF(M47&lt;&gt;"",M47,"")</f>
        <v>-</v>
      </c>
    </row>
    <row r="109" spans="6:10" ht="5.0999999999999996" customHeight="1">
      <c r="F109"/>
      <c r="G109" s="1"/>
      <c r="H109" s="326"/>
      <c r="I109" s="326"/>
      <c r="J109" s="326"/>
    </row>
    <row r="110" spans="6:10">
      <c r="F110"/>
      <c r="G110" s="387" t="s">
        <v>183</v>
      </c>
      <c r="H110" s="384">
        <f>SUM(H98:H109)</f>
        <v>0</v>
      </c>
      <c r="I110" s="384">
        <f>SUM(I98:I109)</f>
        <v>0</v>
      </c>
      <c r="J110" s="384">
        <f>SUM(J98:J109)</f>
        <v>0</v>
      </c>
    </row>
    <row r="111" spans="6:10" ht="5.0999999999999996" customHeight="1">
      <c r="F111"/>
      <c r="G111" s="1"/>
      <c r="H111" s="1"/>
      <c r="I111" s="1"/>
      <c r="J111" s="1"/>
    </row>
    <row r="112" spans="6:10">
      <c r="F112"/>
      <c r="G112" s="385" t="s">
        <v>172</v>
      </c>
      <c r="H112" s="1"/>
      <c r="I112" s="1"/>
      <c r="J112" s="1"/>
    </row>
    <row r="113" spans="5:13">
      <c r="F113"/>
      <c r="G113" s="1" t="str">
        <f>IF(F52&lt;&gt;"",F52,"")</f>
        <v>Purchase of Fixed Assets</v>
      </c>
      <c r="H113" s="382">
        <f>IF(K52&lt;&gt;"",K52,"")</f>
        <v>0</v>
      </c>
      <c r="I113" s="382">
        <f>IF(L52&lt;&gt;"",L52,"")</f>
        <v>0</v>
      </c>
      <c r="J113" s="382">
        <f>IF(M52&lt;&gt;"",M52,"")</f>
        <v>0</v>
      </c>
    </row>
    <row r="114" spans="5:13">
      <c r="F114"/>
      <c r="G114" s="1" t="str">
        <f>IF(F54&lt;&gt;"",F54,"")</f>
        <v/>
      </c>
      <c r="H114" s="382" t="str">
        <f>IF(K54&lt;&gt;"",K54,"")</f>
        <v>-</v>
      </c>
      <c r="I114" s="382" t="str">
        <f>IF(L54&lt;&gt;"",L54,"")</f>
        <v>-</v>
      </c>
      <c r="J114" s="382" t="str">
        <f>IF(M54&lt;&gt;"",M54,"")</f>
        <v>-</v>
      </c>
    </row>
    <row r="115" spans="5:13">
      <c r="F115"/>
      <c r="G115" s="1" t="str">
        <f>IF(F56&lt;&gt;"",F56,"")</f>
        <v/>
      </c>
      <c r="H115" s="382" t="str">
        <f>IF(K56&lt;&gt;"",K56,"")</f>
        <v>-</v>
      </c>
      <c r="I115" s="382" t="str">
        <f>IF(L56&lt;&gt;"",L56,"")</f>
        <v>-</v>
      </c>
      <c r="J115" s="382" t="str">
        <f>IF(M56&lt;&gt;"",M56,"")</f>
        <v>-</v>
      </c>
    </row>
    <row r="116" spans="5:13" s="359" customFormat="1">
      <c r="E116"/>
      <c r="F116"/>
      <c r="G116" s="1" t="str">
        <f>IF(F58&lt;&gt;"",F58,"")</f>
        <v/>
      </c>
      <c r="H116" s="382" t="str">
        <f>IF(K58&lt;&gt;"",K58,"")</f>
        <v>-</v>
      </c>
      <c r="I116" s="382" t="str">
        <f>IF(L58&lt;&gt;"",L58,"")</f>
        <v>-</v>
      </c>
      <c r="J116" s="382" t="str">
        <f>IF(M58&lt;&gt;"",M58,"")</f>
        <v>-</v>
      </c>
      <c r="K116"/>
      <c r="L116"/>
      <c r="M116"/>
    </row>
    <row r="117" spans="5:13" ht="5.0999999999999996" customHeight="1">
      <c r="F117"/>
      <c r="G117" s="1"/>
      <c r="H117" s="326"/>
      <c r="I117" s="326"/>
      <c r="J117" s="326"/>
    </row>
    <row r="118" spans="5:13">
      <c r="F118"/>
      <c r="G118" s="387" t="s">
        <v>184</v>
      </c>
      <c r="H118" s="384">
        <f>SUM(H113:H117)</f>
        <v>0</v>
      </c>
      <c r="I118" s="384">
        <f>SUM(I113:I117)</f>
        <v>0</v>
      </c>
      <c r="J118" s="384">
        <f>SUM(J113:J117)</f>
        <v>0</v>
      </c>
    </row>
    <row r="119" spans="5:13">
      <c r="F119"/>
      <c r="G119" s="387"/>
    </row>
    <row r="120" spans="5:13">
      <c r="F120"/>
      <c r="G120" s="385" t="s">
        <v>175</v>
      </c>
      <c r="H120" s="1"/>
      <c r="I120" s="1"/>
      <c r="J120" s="1"/>
    </row>
    <row r="121" spans="5:13">
      <c r="F121"/>
      <c r="G121" s="1" t="str">
        <f>IF(F63&lt;&gt;"",F63,"")</f>
        <v>Capital from Shareholders</v>
      </c>
      <c r="H121" s="382">
        <f>IF(K63&lt;&gt;"",K63,"")</f>
        <v>0</v>
      </c>
      <c r="I121" s="382">
        <f>IF(L63&lt;&gt;"",L63,"")</f>
        <v>0</v>
      </c>
      <c r="J121" s="382">
        <f>IF(M63&lt;&gt;"",M63,"")</f>
        <v>0</v>
      </c>
    </row>
    <row r="122" spans="5:13">
      <c r="F122"/>
      <c r="G122" s="1" t="str">
        <f>IF(F65&lt;&gt;"",F65,"")</f>
        <v>Long Term Loans o/s</v>
      </c>
      <c r="H122" s="382">
        <f>IF(K65&lt;&gt;"",K65,"")</f>
        <v>0</v>
      </c>
      <c r="I122" s="382">
        <f>IF(L65&lt;&gt;"",L65,"")</f>
        <v>0</v>
      </c>
      <c r="J122" s="382">
        <f>IF(M65&lt;&gt;"",M65,"")</f>
        <v>0</v>
      </c>
    </row>
    <row r="123" spans="5:13">
      <c r="F123"/>
      <c r="G123" s="1" t="str">
        <f>IF(F67&lt;&gt;"",F67,"")</f>
        <v/>
      </c>
      <c r="H123" s="382" t="str">
        <f>IF(K67&lt;&gt;"",K67,"")</f>
        <v>-</v>
      </c>
      <c r="I123" s="382" t="str">
        <f>IF(L67&lt;&gt;"",L67,"")</f>
        <v>-</v>
      </c>
      <c r="J123" s="382" t="str">
        <f>IF(M67&lt;&gt;"",M67,"")</f>
        <v>-</v>
      </c>
    </row>
    <row r="124" spans="5:13">
      <c r="F124"/>
      <c r="G124" s="1" t="str">
        <f>IF(F69&lt;&gt;"",F69,"")</f>
        <v/>
      </c>
      <c r="H124" s="382" t="str">
        <f>IF(K69&lt;&gt;"",K69,"")</f>
        <v>-</v>
      </c>
      <c r="I124" s="382" t="str">
        <f>IF(L69&lt;&gt;"",L69,"")</f>
        <v>-</v>
      </c>
      <c r="J124" s="382" t="str">
        <f>IF(M69&lt;&gt;"",M69,"")</f>
        <v>-</v>
      </c>
    </row>
    <row r="125" spans="5:13" ht="5.0999999999999996" customHeight="1">
      <c r="F125"/>
      <c r="G125" s="1"/>
      <c r="H125" s="326"/>
      <c r="I125" s="326"/>
      <c r="J125" s="326"/>
    </row>
    <row r="126" spans="5:13">
      <c r="F126"/>
      <c r="G126" s="387" t="s">
        <v>184</v>
      </c>
      <c r="H126" s="384">
        <f>SUM(H121:H125)</f>
        <v>0</v>
      </c>
      <c r="I126" s="384">
        <f>SUM(I121:I125)</f>
        <v>0</v>
      </c>
      <c r="J126" s="384">
        <f>SUM(J121:J125)</f>
        <v>0</v>
      </c>
    </row>
    <row r="127" spans="5:13">
      <c r="F127"/>
      <c r="G127" s="387"/>
    </row>
    <row r="128" spans="5:13">
      <c r="F128"/>
      <c r="G128" s="387" t="str">
        <f>+F74</f>
        <v>INCREASE / DECREASE IN CASH</v>
      </c>
      <c r="H128" s="382">
        <f>+K73</f>
        <v>0</v>
      </c>
      <c r="I128" s="382">
        <f>+L73</f>
        <v>0</v>
      </c>
      <c r="J128" s="382">
        <f>+M73</f>
        <v>0</v>
      </c>
    </row>
    <row r="129" spans="6:10">
      <c r="F129"/>
      <c r="G129" s="387"/>
    </row>
    <row r="130" spans="6:10">
      <c r="F130"/>
      <c r="G130" s="387" t="str">
        <f>+F78</f>
        <v>CASH AT THE BEGINNING OF THE YEAR</v>
      </c>
      <c r="H130" s="382">
        <f>+K77</f>
        <v>0</v>
      </c>
      <c r="I130" s="382">
        <f>+L77</f>
        <v>0</v>
      </c>
      <c r="J130" s="382">
        <f>+M77</f>
        <v>0</v>
      </c>
    </row>
    <row r="131" spans="6:10">
      <c r="F131"/>
      <c r="G131" s="387"/>
    </row>
    <row r="132" spans="6:10">
      <c r="F132"/>
      <c r="G132" s="387" t="str">
        <f>+F81</f>
        <v>CASH AT THE END OF THE YEAR</v>
      </c>
      <c r="H132" s="398">
        <f>+K80</f>
        <v>0</v>
      </c>
      <c r="I132" s="398">
        <f>+L80</f>
        <v>0</v>
      </c>
      <c r="J132" s="398">
        <f>+M80</f>
        <v>0</v>
      </c>
    </row>
    <row r="133" spans="6:10" ht="5.0999999999999996" customHeight="1">
      <c r="F133"/>
      <c r="G133" s="387"/>
    </row>
    <row r="134" spans="6:10" ht="13.5">
      <c r="F134"/>
      <c r="G134" s="564" t="s">
        <v>3</v>
      </c>
      <c r="H134" s="564"/>
      <c r="I134" s="564"/>
      <c r="J134" s="564"/>
    </row>
    <row r="977" spans="34:37">
      <c r="AH977" s="21"/>
      <c r="AI977" s="21"/>
      <c r="AJ977" s="21"/>
      <c r="AK977" s="21"/>
    </row>
    <row r="978" spans="34:37">
      <c r="AH978" s="21"/>
      <c r="AI978" s="21"/>
      <c r="AJ978" s="21"/>
      <c r="AK978" s="21"/>
    </row>
    <row r="979" spans="34:37">
      <c r="AH979" s="21"/>
      <c r="AI979" s="21"/>
      <c r="AJ979" s="21"/>
      <c r="AK979" s="21"/>
    </row>
    <row r="980" spans="34:37">
      <c r="AH980" s="21"/>
      <c r="AI980" s="21"/>
      <c r="AJ980" s="21"/>
      <c r="AK980" s="21"/>
    </row>
    <row r="981" spans="34:37">
      <c r="AH981" s="21"/>
      <c r="AI981" s="21"/>
      <c r="AJ981" s="21"/>
      <c r="AK981" s="21"/>
    </row>
    <row r="982" spans="34:37">
      <c r="AH982" s="21"/>
      <c r="AI982" s="21"/>
      <c r="AJ982" s="21"/>
      <c r="AK982" s="21"/>
    </row>
    <row r="983" spans="34:37">
      <c r="AH983" s="21"/>
      <c r="AI983" s="21"/>
      <c r="AJ983" s="21"/>
      <c r="AK983" s="21"/>
    </row>
    <row r="984" spans="34:37">
      <c r="AH984" s="21"/>
      <c r="AI984" s="21"/>
      <c r="AJ984" s="21"/>
      <c r="AK984" s="21"/>
    </row>
    <row r="985" spans="34:37">
      <c r="AH985" s="21"/>
      <c r="AI985" s="21"/>
      <c r="AJ985" s="21"/>
      <c r="AK985" s="21"/>
    </row>
    <row r="986" spans="34:37">
      <c r="AH986" s="21"/>
      <c r="AI986" s="21"/>
      <c r="AJ986" s="21"/>
      <c r="AK986" s="21"/>
    </row>
    <row r="987" spans="34:37">
      <c r="AH987" s="21"/>
      <c r="AI987" s="21"/>
      <c r="AJ987" s="21"/>
      <c r="AK987" s="21"/>
    </row>
    <row r="988" spans="34:37">
      <c r="AH988" s="21"/>
      <c r="AI988" s="21"/>
      <c r="AJ988" s="21"/>
      <c r="AK988" s="21"/>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sheetData>
  <sheetProtection password="D921" sheet="1" objects="1" scenarios="1" selectLockedCells="1"/>
  <mergeCells count="101">
    <mergeCell ref="F73:F74"/>
    <mergeCell ref="K73:K74"/>
    <mergeCell ref="L73:L74"/>
    <mergeCell ref="M73:M74"/>
    <mergeCell ref="F45:F46"/>
    <mergeCell ref="L67:L68"/>
    <mergeCell ref="M67:M68"/>
    <mergeCell ref="K47:K48"/>
    <mergeCell ref="K80:K81"/>
    <mergeCell ref="L80:L81"/>
    <mergeCell ref="M80:M81"/>
    <mergeCell ref="K69:K70"/>
    <mergeCell ref="L69:L70"/>
    <mergeCell ref="M69:M70"/>
    <mergeCell ref="K67:K68"/>
    <mergeCell ref="K63:K64"/>
    <mergeCell ref="L63:L64"/>
    <mergeCell ref="M63:M64"/>
    <mergeCell ref="K65:K66"/>
    <mergeCell ref="L65:L66"/>
    <mergeCell ref="M65:M66"/>
    <mergeCell ref="F77:F78"/>
    <mergeCell ref="K77:K78"/>
    <mergeCell ref="L77:L78"/>
    <mergeCell ref="L54:L55"/>
    <mergeCell ref="M54:M55"/>
    <mergeCell ref="L56:L57"/>
    <mergeCell ref="M56:M57"/>
    <mergeCell ref="L47:L48"/>
    <mergeCell ref="M47:M48"/>
    <mergeCell ref="K52:K53"/>
    <mergeCell ref="K56:K57"/>
    <mergeCell ref="K43:K44"/>
    <mergeCell ref="L43:L44"/>
    <mergeCell ref="M43:M44"/>
    <mergeCell ref="L45:L46"/>
    <mergeCell ref="M45:M46"/>
    <mergeCell ref="K33:K34"/>
    <mergeCell ref="L33:L34"/>
    <mergeCell ref="M33:M34"/>
    <mergeCell ref="K35:K36"/>
    <mergeCell ref="L35:L36"/>
    <mergeCell ref="M35:M36"/>
    <mergeCell ref="M41:M42"/>
    <mergeCell ref="L29:L30"/>
    <mergeCell ref="M29:M30"/>
    <mergeCell ref="L31:L32"/>
    <mergeCell ref="M31:M32"/>
    <mergeCell ref="L39:L40"/>
    <mergeCell ref="M39:M40"/>
    <mergeCell ref="L37:L38"/>
    <mergeCell ref="M37:M38"/>
    <mergeCell ref="L41:L42"/>
    <mergeCell ref="K39:K40"/>
    <mergeCell ref="K41:K42"/>
    <mergeCell ref="K45:K46"/>
    <mergeCell ref="K37:K38"/>
    <mergeCell ref="G134:J134"/>
    <mergeCell ref="F67:F68"/>
    <mergeCell ref="F69:F70"/>
    <mergeCell ref="G91:J91"/>
    <mergeCell ref="G92:J92"/>
    <mergeCell ref="G94:J94"/>
    <mergeCell ref="F80:F81"/>
    <mergeCell ref="F52:F53"/>
    <mergeCell ref="F54:F55"/>
    <mergeCell ref="C89:S89"/>
    <mergeCell ref="K58:K59"/>
    <mergeCell ref="L58:L59"/>
    <mergeCell ref="F56:F57"/>
    <mergeCell ref="F58:F59"/>
    <mergeCell ref="F63:F64"/>
    <mergeCell ref="F65:F66"/>
    <mergeCell ref="M58:M59"/>
    <mergeCell ref="L52:L53"/>
    <mergeCell ref="M52:M53"/>
    <mergeCell ref="K54:K55"/>
    <mergeCell ref="M77:M78"/>
    <mergeCell ref="O21:R21"/>
    <mergeCell ref="B13:R16"/>
    <mergeCell ref="F23:J23"/>
    <mergeCell ref="B4:R8"/>
    <mergeCell ref="B2:R2"/>
    <mergeCell ref="B11:R11"/>
    <mergeCell ref="O20:R20"/>
    <mergeCell ref="B18:R18"/>
    <mergeCell ref="F27:F28"/>
    <mergeCell ref="L27:L28"/>
    <mergeCell ref="M27:M28"/>
    <mergeCell ref="F29:F30"/>
    <mergeCell ref="F31:F32"/>
    <mergeCell ref="F47:F48"/>
    <mergeCell ref="F33:F34"/>
    <mergeCell ref="F35:F36"/>
    <mergeCell ref="F37:F38"/>
    <mergeCell ref="F39:F40"/>
    <mergeCell ref="F41:F42"/>
    <mergeCell ref="F43:F44"/>
    <mergeCell ref="K27:K28"/>
    <mergeCell ref="K31:K32"/>
    <mergeCell ref="K29:K30"/>
  </mergeCells>
  <phoneticPr fontId="2" type="noConversion"/>
  <conditionalFormatting sqref="K27:M27 K29:M29 K31:M31 K43:M43 K52:M52 K54:M54 K47:M47 K56:M56 K63:M63 K67:M67 H63:H70 H52:H59 K69:M69 K45:M45 K33:M33 K35:M35 K41:M41 K65:M65 K58:M58 K39:M39 K37:M37 K80:M80 H73:H74 K73:M73 K77:M77 H77:H81 H27 H29:H48">
    <cfRule type="expression" dxfId="9" priority="1" stopIfTrue="1">
      <formula>B27="Entered Manually"</formula>
    </cfRule>
  </conditionalFormatting>
  <conditionalFormatting sqref="J53 I56:I59 J57 J59 I29:I41 J30 J48 J34 J36 J64 I43 I45 J70 I47:I48 J68 I52:I54 J66 J32 I55:J55 I63:I70 I46:J46 I44:J44 I42:J42 J40 J38 I77:I81 J74 I73:I74 J78:J79 J81 I27">
    <cfRule type="expression" dxfId="8" priority="2" stopIfTrue="1">
      <formula>B27="Entered Manually"</formula>
    </cfRule>
  </conditionalFormatting>
  <conditionalFormatting sqref="G92">
    <cfRule type="expression" dxfId="7" priority="3" stopIfTrue="1">
      <formula>(O21&lt;&gt;"")</formula>
    </cfRule>
  </conditionalFormatting>
  <conditionalFormatting sqref="J29 J31 J47 J54 J52 J56 J58 J27 J65 J69 J67 J33 J35 J63 J41 J43 J45 J39 J37 J73 J77 J80">
    <cfRule type="expression" dxfId="6" priority="4" stopIfTrue="1">
      <formula>B27="Entered Manually"</formula>
    </cfRule>
  </conditionalFormatting>
  <conditionalFormatting sqref="G91">
    <cfRule type="expression" dxfId="5" priority="5" stopIfTrue="1">
      <formula>$O$20&lt;&gt;""</formula>
    </cfRule>
  </conditionalFormatting>
  <conditionalFormatting sqref="H84:J84">
    <cfRule type="cellIs" dxfId="4" priority="6" stopIfTrue="1" operator="greaterThan">
      <formula>0.0005</formula>
    </cfRule>
    <cfRule type="cellIs" dxfId="3" priority="7" stopIfTrue="1" operator="lessThan">
      <formula>-0.0005</formula>
    </cfRule>
  </conditionalFormatting>
  <conditionalFormatting sqref="J24 K25:L25">
    <cfRule type="expression" dxfId="2" priority="8" stopIfTrue="1">
      <formula>ISTEXT($J$24)</formula>
    </cfRule>
  </conditionalFormatting>
  <conditionalFormatting sqref="H24">
    <cfRule type="expression" dxfId="1" priority="9" stopIfTrue="1">
      <formula>ISTEXT($H$24)</formula>
    </cfRule>
  </conditionalFormatting>
  <conditionalFormatting sqref="I24">
    <cfRule type="expression" dxfId="0" priority="10" stopIfTrue="1">
      <formula>ISTEXT($I$24)</formula>
    </cfRule>
  </conditionalFormatting>
  <dataValidations count="6">
    <dataValidation type="custom" showInputMessage="1" showErrorMessage="1" sqref="F78:F79 F51:F53 H42:J42 F81 H64 H24:I25 J24 I59 H38:J38 F74:F76 G77:G81 G73:G74 H28 I70 J70 J64 H68 I64 J62 I62 H62 F62:F66 J51 J59 I51 H55 H51 J36 H36 I36 J34 I34 H34 J32 I32 H32 J30 I30 H30 J28 I28 J26 I26 H26 H70 J68 I68 J66 I66 H66 G62:G70 H59 J57 I57 H57 J55 I55 J53 I53 H53 G51:G59 H48:J48 H46:J46 H44:J44 H40:J40 G26:G48 F26:F40">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Item Manual Input" prompt="It is NOT recommended that you use this option to enter inputs to our Cash Flow model manually given that they are structured to calculate the final financial statement automatically.  The manul input option has been created for convenience only." sqref="H27 I27 J27 H29 I29 J29 H31 I31 J31 H33 I33 J33 H35 I35 J35 H37 I37 J37 H39 I39 J39 H52 I52 J52 H63 I63 J63 H65 I65 J65 H73 I73 J73 H77 I77 J77 H80 I80 J80">
      <formula1>$Q$9="YES"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Optional Items Input" prompt="While we do not recommend the addition of any other optional items to our Cash Flow Model, we have provided you with the ability to manually enter other optional items for your convenience." sqref="F41:F48 H41:J41 H43:J43 H45:J45 H47:J47 F54:F59 H54 I54 J54 H56 I56 J56 H58 I58 J58 F67:F70 H67 I67 J67 H69 I69 J69">
      <formula1>$Q$9="YES"</formula1>
    </dataValidation>
  </dataValidations>
  <hyperlinks>
    <hyperlink ref="G134" r:id="rId1"/>
  </hyperlinks>
  <pageMargins left="0.75" right="0.75" top="1" bottom="1" header="0.5" footer="0.5"/>
  <pageSetup paperSize="5"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sheetPr codeName="Sheet4" enableFormatConditionsCalculation="0">
    <tabColor indexed="8"/>
    <pageSetUpPr fitToPage="1"/>
  </sheetPr>
  <dimension ref="B1:K253"/>
  <sheetViews>
    <sheetView showGridLines="0" showRowColHeaders="0" workbookViewId="0"/>
  </sheetViews>
  <sheetFormatPr defaultRowHeight="12.75"/>
  <cols>
    <col min="1" max="1" width="35.85546875" style="9" customWidth="1"/>
    <col min="2" max="2" width="11.5703125" style="9" customWidth="1"/>
    <col min="3" max="3" width="19.28515625" style="9" customWidth="1"/>
    <col min="4" max="4" width="31.85546875" style="9" customWidth="1"/>
    <col min="5" max="5" width="15.7109375" style="9" customWidth="1"/>
    <col min="6" max="8" width="10.7109375" style="9" customWidth="1"/>
    <col min="9" max="9" width="20.42578125" style="9" customWidth="1"/>
    <col min="10" max="16384" width="9.140625" style="9"/>
  </cols>
  <sheetData>
    <row r="1" spans="2:9" ht="20.100000000000001" customHeight="1"/>
    <row r="2" spans="2:9">
      <c r="B2" s="523" t="s">
        <v>4</v>
      </c>
      <c r="C2" s="523"/>
      <c r="D2" s="523"/>
      <c r="E2" s="523"/>
      <c r="F2" s="523"/>
      <c r="G2" s="523"/>
      <c r="H2" s="523"/>
      <c r="I2" s="523"/>
    </row>
    <row r="3" spans="2:9" ht="5.0999999999999996" customHeight="1">
      <c r="E3" s="10"/>
    </row>
    <row r="4" spans="2:9">
      <c r="B4" s="717" t="s">
        <v>273</v>
      </c>
      <c r="C4" s="718"/>
      <c r="D4" s="718"/>
      <c r="E4" s="718"/>
      <c r="F4" s="718"/>
      <c r="G4" s="718"/>
      <c r="H4" s="718"/>
      <c r="I4" s="719"/>
    </row>
    <row r="5" spans="2:9">
      <c r="B5" s="720"/>
      <c r="C5" s="721"/>
      <c r="D5" s="721"/>
      <c r="E5" s="721"/>
      <c r="F5" s="721"/>
      <c r="G5" s="721"/>
      <c r="H5" s="721"/>
      <c r="I5" s="722"/>
    </row>
    <row r="6" spans="2:9">
      <c r="B6" s="720"/>
      <c r="C6" s="721"/>
      <c r="D6" s="721"/>
      <c r="E6" s="721"/>
      <c r="F6" s="721"/>
      <c r="G6" s="721"/>
      <c r="H6" s="721"/>
      <c r="I6" s="722"/>
    </row>
    <row r="7" spans="2:9">
      <c r="B7" s="720"/>
      <c r="C7" s="721"/>
      <c r="D7" s="721"/>
      <c r="E7" s="721"/>
      <c r="F7" s="721"/>
      <c r="G7" s="721"/>
      <c r="H7" s="721"/>
      <c r="I7" s="722"/>
    </row>
    <row r="8" spans="2:9">
      <c r="B8" s="720"/>
      <c r="C8" s="721"/>
      <c r="D8" s="721"/>
      <c r="E8" s="721"/>
      <c r="F8" s="721"/>
      <c r="G8" s="721"/>
      <c r="H8" s="721"/>
      <c r="I8" s="722"/>
    </row>
    <row r="9" spans="2:9">
      <c r="B9" s="723"/>
      <c r="C9" s="724"/>
      <c r="D9" s="724"/>
      <c r="E9" s="724"/>
      <c r="F9" s="724"/>
      <c r="G9" s="724"/>
      <c r="H9" s="724"/>
      <c r="I9" s="725"/>
    </row>
    <row r="10" spans="2:9" ht="24.95" customHeight="1"/>
    <row r="11" spans="2:9">
      <c r="D11" s="11"/>
      <c r="E11" s="12"/>
      <c r="F11" s="12"/>
      <c r="G11" s="12"/>
      <c r="H11" s="13"/>
    </row>
    <row r="12" spans="2:9">
      <c r="D12" s="14"/>
      <c r="E12" s="15"/>
      <c r="F12" s="15"/>
      <c r="G12" s="15"/>
      <c r="H12" s="16"/>
    </row>
    <row r="13" spans="2:9">
      <c r="D13" s="14"/>
      <c r="E13" s="15"/>
      <c r="F13" s="15"/>
      <c r="G13" s="15"/>
      <c r="H13" s="16"/>
    </row>
    <row r="14" spans="2:9">
      <c r="D14" s="14"/>
      <c r="E14" s="15"/>
      <c r="F14" s="15"/>
      <c r="G14" s="15"/>
      <c r="H14" s="16"/>
    </row>
    <row r="15" spans="2:9">
      <c r="D15" s="14"/>
      <c r="E15" s="15"/>
      <c r="F15" s="15"/>
      <c r="G15" s="15"/>
      <c r="H15" s="16"/>
    </row>
    <row r="16" spans="2:9">
      <c r="D16" s="14"/>
      <c r="E16" s="15"/>
      <c r="F16" s="15"/>
      <c r="G16" s="15"/>
      <c r="H16" s="16"/>
    </row>
    <row r="17" spans="4:8">
      <c r="D17" s="14"/>
      <c r="E17" s="15"/>
      <c r="F17" s="15"/>
      <c r="G17" s="15"/>
      <c r="H17" s="16"/>
    </row>
    <row r="18" spans="4:8">
      <c r="D18" s="14"/>
      <c r="E18" s="15"/>
      <c r="F18" s="15"/>
      <c r="G18" s="15"/>
      <c r="H18" s="16"/>
    </row>
    <row r="19" spans="4:8">
      <c r="D19" s="14"/>
      <c r="E19" s="15"/>
      <c r="F19" s="15"/>
      <c r="G19" s="15"/>
      <c r="H19" s="16"/>
    </row>
    <row r="20" spans="4:8">
      <c r="D20" s="14"/>
      <c r="E20" s="15"/>
      <c r="F20" s="15"/>
      <c r="G20" s="15"/>
      <c r="H20" s="16"/>
    </row>
    <row r="21" spans="4:8">
      <c r="D21" s="14"/>
      <c r="E21" s="15"/>
      <c r="F21" s="15"/>
      <c r="G21" s="15"/>
      <c r="H21" s="16"/>
    </row>
    <row r="22" spans="4:8">
      <c r="D22" s="14"/>
      <c r="E22" s="15"/>
      <c r="F22" s="15"/>
      <c r="G22" s="15"/>
      <c r="H22" s="16"/>
    </row>
    <row r="23" spans="4:8">
      <c r="D23" s="14"/>
      <c r="E23" s="15"/>
      <c r="F23" s="15"/>
      <c r="G23" s="15"/>
      <c r="H23" s="16"/>
    </row>
    <row r="24" spans="4:8">
      <c r="D24" s="14"/>
      <c r="E24" s="15"/>
      <c r="F24" s="15"/>
      <c r="G24" s="15"/>
      <c r="H24" s="16"/>
    </row>
    <row r="25" spans="4:8">
      <c r="D25" s="14"/>
      <c r="E25" s="15"/>
      <c r="F25" s="15"/>
      <c r="G25" s="15"/>
      <c r="H25" s="16"/>
    </row>
    <row r="26" spans="4:8">
      <c r="D26" s="14"/>
      <c r="E26" s="15"/>
      <c r="F26" s="15"/>
      <c r="G26" s="15"/>
      <c r="H26" s="16"/>
    </row>
    <row r="27" spans="4:8">
      <c r="D27" s="14"/>
      <c r="E27" s="15"/>
      <c r="F27" s="15"/>
      <c r="G27" s="15"/>
      <c r="H27" s="16"/>
    </row>
    <row r="28" spans="4:8">
      <c r="D28" s="14"/>
      <c r="E28" s="15"/>
      <c r="F28" s="15"/>
      <c r="G28" s="15"/>
      <c r="H28" s="16"/>
    </row>
    <row r="29" spans="4:8">
      <c r="D29" s="14"/>
      <c r="E29" s="15"/>
      <c r="F29" s="15"/>
      <c r="G29" s="15"/>
      <c r="H29" s="16"/>
    </row>
    <row r="30" spans="4:8">
      <c r="D30" s="14"/>
      <c r="E30" s="15"/>
      <c r="F30" s="15"/>
      <c r="G30" s="15"/>
      <c r="H30" s="16"/>
    </row>
    <row r="31" spans="4:8">
      <c r="D31" s="14"/>
      <c r="E31" s="15"/>
      <c r="F31" s="15"/>
      <c r="G31" s="15"/>
      <c r="H31" s="16"/>
    </row>
    <row r="32" spans="4:8">
      <c r="D32" s="14"/>
      <c r="E32" s="15"/>
      <c r="F32" s="15"/>
      <c r="G32" s="15"/>
      <c r="H32" s="16"/>
    </row>
    <row r="33" spans="4:8">
      <c r="D33" s="14"/>
      <c r="E33" s="15"/>
      <c r="F33" s="15"/>
      <c r="G33" s="15"/>
      <c r="H33" s="16"/>
    </row>
    <row r="34" spans="4:8">
      <c r="D34" s="14"/>
      <c r="E34" s="15"/>
      <c r="F34" s="15"/>
      <c r="G34" s="15"/>
      <c r="H34" s="16"/>
    </row>
    <row r="35" spans="4:8">
      <c r="D35" s="14"/>
      <c r="E35" s="15"/>
      <c r="F35" s="15"/>
      <c r="G35" s="15"/>
      <c r="H35" s="16"/>
    </row>
    <row r="36" spans="4:8">
      <c r="D36" s="14"/>
      <c r="E36" s="15"/>
      <c r="F36" s="15"/>
      <c r="G36" s="15"/>
      <c r="H36" s="16"/>
    </row>
    <row r="37" spans="4:8">
      <c r="D37" s="14"/>
      <c r="E37" s="15"/>
      <c r="F37" s="15"/>
      <c r="G37" s="15"/>
      <c r="H37" s="16"/>
    </row>
    <row r="38" spans="4:8">
      <c r="D38" s="14"/>
      <c r="E38" s="15"/>
      <c r="F38" s="15"/>
      <c r="G38" s="15"/>
      <c r="H38" s="16"/>
    </row>
    <row r="39" spans="4:8">
      <c r="D39" s="14"/>
      <c r="E39" s="15"/>
      <c r="F39" s="15"/>
      <c r="G39" s="15"/>
      <c r="H39" s="16"/>
    </row>
    <row r="40" spans="4:8">
      <c r="D40" s="14"/>
      <c r="E40" s="15"/>
      <c r="F40" s="15"/>
      <c r="G40" s="15"/>
      <c r="H40" s="16"/>
    </row>
    <row r="41" spans="4:8">
      <c r="D41" s="14"/>
      <c r="E41" s="15"/>
      <c r="F41" s="15"/>
      <c r="G41" s="15"/>
      <c r="H41" s="16"/>
    </row>
    <row r="42" spans="4:8">
      <c r="D42" s="14"/>
      <c r="E42" s="15"/>
      <c r="F42" s="15"/>
      <c r="G42" s="15"/>
      <c r="H42" s="16"/>
    </row>
    <row r="43" spans="4:8">
      <c r="D43" s="14"/>
      <c r="E43" s="15"/>
      <c r="F43" s="15"/>
      <c r="G43" s="15"/>
      <c r="H43" s="16"/>
    </row>
    <row r="44" spans="4:8">
      <c r="D44" s="14"/>
      <c r="E44" s="15"/>
      <c r="F44" s="15"/>
      <c r="G44" s="15"/>
      <c r="H44" s="16"/>
    </row>
    <row r="45" spans="4:8">
      <c r="D45" s="14"/>
      <c r="E45" s="15"/>
      <c r="F45" s="15"/>
      <c r="G45" s="15"/>
      <c r="H45" s="16"/>
    </row>
    <row r="46" spans="4:8">
      <c r="D46" s="14"/>
      <c r="E46" s="15"/>
      <c r="F46" s="15"/>
      <c r="G46" s="15"/>
      <c r="H46" s="16"/>
    </row>
    <row r="47" spans="4:8">
      <c r="D47" s="14"/>
      <c r="E47" s="15"/>
      <c r="F47" s="15"/>
      <c r="G47" s="15"/>
      <c r="H47" s="16"/>
    </row>
    <row r="48" spans="4:8">
      <c r="D48" s="14"/>
      <c r="E48" s="15"/>
      <c r="F48" s="15"/>
      <c r="G48" s="15"/>
      <c r="H48" s="16"/>
    </row>
    <row r="49" spans="4:8">
      <c r="D49" s="14"/>
      <c r="E49" s="15"/>
      <c r="F49" s="15"/>
      <c r="G49" s="15"/>
      <c r="H49" s="16"/>
    </row>
    <row r="50" spans="4:8">
      <c r="D50" s="14"/>
      <c r="E50" s="15"/>
      <c r="F50" s="15"/>
      <c r="G50" s="15"/>
      <c r="H50" s="16"/>
    </row>
    <row r="51" spans="4:8">
      <c r="D51" s="14"/>
      <c r="E51" s="15"/>
      <c r="F51" s="15"/>
      <c r="G51" s="15"/>
      <c r="H51" s="16"/>
    </row>
    <row r="52" spans="4:8">
      <c r="D52" s="14"/>
      <c r="E52" s="15"/>
      <c r="F52" s="15"/>
      <c r="G52" s="15"/>
      <c r="H52" s="16"/>
    </row>
    <row r="53" spans="4:8">
      <c r="D53" s="14"/>
      <c r="E53" s="15"/>
      <c r="F53" s="15"/>
      <c r="G53" s="15"/>
      <c r="H53" s="16"/>
    </row>
    <row r="54" spans="4:8">
      <c r="D54" s="14"/>
      <c r="E54" s="15"/>
      <c r="F54" s="15"/>
      <c r="G54" s="15"/>
      <c r="H54" s="16"/>
    </row>
    <row r="55" spans="4:8">
      <c r="D55" s="14"/>
      <c r="E55" s="15"/>
      <c r="F55" s="15"/>
      <c r="G55" s="15"/>
      <c r="H55" s="16"/>
    </row>
    <row r="56" spans="4:8">
      <c r="D56" s="14"/>
      <c r="E56" s="15"/>
      <c r="F56" s="15"/>
      <c r="G56" s="15"/>
      <c r="H56" s="16"/>
    </row>
    <row r="57" spans="4:8">
      <c r="D57" s="14"/>
      <c r="E57" s="15"/>
      <c r="F57" s="15"/>
      <c r="G57" s="15"/>
      <c r="H57" s="16"/>
    </row>
    <row r="58" spans="4:8">
      <c r="D58" s="14"/>
      <c r="E58" s="15"/>
      <c r="F58" s="15"/>
      <c r="G58" s="15"/>
      <c r="H58" s="16"/>
    </row>
    <row r="59" spans="4:8">
      <c r="D59" s="14"/>
      <c r="E59" s="15"/>
      <c r="F59" s="15"/>
      <c r="G59" s="15"/>
      <c r="H59" s="16"/>
    </row>
    <row r="60" spans="4:8">
      <c r="D60" s="14"/>
      <c r="E60" s="15"/>
      <c r="F60" s="15"/>
      <c r="G60" s="15"/>
      <c r="H60" s="16"/>
    </row>
    <row r="61" spans="4:8">
      <c r="D61" s="14"/>
      <c r="E61" s="15"/>
      <c r="F61" s="15"/>
      <c r="G61" s="15"/>
      <c r="H61" s="16"/>
    </row>
    <row r="62" spans="4:8">
      <c r="D62" s="14"/>
      <c r="E62" s="15"/>
      <c r="F62" s="15"/>
      <c r="G62" s="15"/>
      <c r="H62" s="16"/>
    </row>
    <row r="63" spans="4:8">
      <c r="D63" s="17"/>
      <c r="E63" s="18"/>
      <c r="F63" s="18"/>
      <c r="G63" s="18"/>
      <c r="H63" s="19"/>
    </row>
    <row r="66" spans="2:11">
      <c r="B66" s="198"/>
      <c r="C66" s="199"/>
      <c r="D66" s="199"/>
      <c r="E66" s="199"/>
      <c r="F66" s="199"/>
      <c r="G66" s="199"/>
      <c r="H66" s="199"/>
      <c r="I66" s="199"/>
      <c r="J66" s="199"/>
      <c r="K66" s="200"/>
    </row>
    <row r="67" spans="2:11">
      <c r="B67" s="201"/>
      <c r="C67" s="202"/>
      <c r="D67" s="202"/>
      <c r="E67" s="202"/>
      <c r="F67" s="202"/>
      <c r="G67" s="202"/>
      <c r="H67" s="202"/>
      <c r="I67" s="202"/>
      <c r="J67" s="202"/>
      <c r="K67" s="203"/>
    </row>
    <row r="68" spans="2:11">
      <c r="B68" s="201"/>
      <c r="C68" s="202"/>
      <c r="D68" s="202"/>
      <c r="E68" s="202"/>
      <c r="F68" s="202"/>
      <c r="G68" s="202"/>
      <c r="H68" s="202"/>
      <c r="I68" s="202"/>
      <c r="J68" s="202"/>
      <c r="K68" s="203"/>
    </row>
    <row r="69" spans="2:11">
      <c r="B69" s="201"/>
      <c r="C69" s="202"/>
      <c r="D69" s="202"/>
      <c r="E69" s="202"/>
      <c r="F69" s="202"/>
      <c r="G69" s="202"/>
      <c r="H69" s="202"/>
      <c r="I69" s="202"/>
      <c r="J69" s="202"/>
      <c r="K69" s="203"/>
    </row>
    <row r="70" spans="2:11">
      <c r="B70" s="201"/>
      <c r="C70" s="202"/>
      <c r="D70" s="202"/>
      <c r="E70" s="202"/>
      <c r="F70" s="202"/>
      <c r="G70" s="202"/>
      <c r="H70" s="202"/>
      <c r="I70" s="202"/>
      <c r="J70" s="202"/>
      <c r="K70" s="203"/>
    </row>
    <row r="71" spans="2:11">
      <c r="B71" s="201"/>
      <c r="C71" s="202"/>
      <c r="D71" s="202"/>
      <c r="E71" s="202"/>
      <c r="F71" s="202"/>
      <c r="G71" s="202"/>
      <c r="H71" s="202"/>
      <c r="I71" s="202"/>
      <c r="J71" s="202"/>
      <c r="K71" s="203"/>
    </row>
    <row r="72" spans="2:11">
      <c r="B72" s="201"/>
      <c r="C72" s="202"/>
      <c r="D72" s="202"/>
      <c r="E72" s="202"/>
      <c r="F72" s="202"/>
      <c r="G72" s="202"/>
      <c r="H72" s="202"/>
      <c r="I72" s="202"/>
      <c r="J72" s="202"/>
      <c r="K72" s="203"/>
    </row>
    <row r="73" spans="2:11">
      <c r="B73" s="201"/>
      <c r="C73" s="202"/>
      <c r="D73" s="202"/>
      <c r="E73" s="202"/>
      <c r="F73" s="202"/>
      <c r="G73" s="202"/>
      <c r="H73" s="202"/>
      <c r="I73" s="202"/>
      <c r="J73" s="202"/>
      <c r="K73" s="203"/>
    </row>
    <row r="74" spans="2:11">
      <c r="B74" s="201"/>
      <c r="C74" s="202"/>
      <c r="D74" s="202"/>
      <c r="E74" s="202"/>
      <c r="F74" s="202"/>
      <c r="G74" s="202"/>
      <c r="H74" s="202"/>
      <c r="I74" s="202"/>
      <c r="J74" s="202"/>
      <c r="K74" s="203"/>
    </row>
    <row r="75" spans="2:11">
      <c r="B75" s="201"/>
      <c r="C75" s="202"/>
      <c r="D75" s="202"/>
      <c r="E75" s="202"/>
      <c r="F75" s="202"/>
      <c r="G75" s="202"/>
      <c r="H75" s="202"/>
      <c r="I75" s="202"/>
      <c r="J75" s="202"/>
      <c r="K75" s="203"/>
    </row>
    <row r="76" spans="2:11">
      <c r="B76" s="201"/>
      <c r="C76" s="202"/>
      <c r="D76" s="202"/>
      <c r="E76" s="202"/>
      <c r="F76" s="202"/>
      <c r="G76" s="202"/>
      <c r="H76" s="202"/>
      <c r="I76" s="202"/>
      <c r="J76" s="202"/>
      <c r="K76" s="203"/>
    </row>
    <row r="77" spans="2:11">
      <c r="B77" s="201"/>
      <c r="C77" s="202"/>
      <c r="D77" s="202"/>
      <c r="E77" s="202"/>
      <c r="F77" s="202"/>
      <c r="G77" s="202"/>
      <c r="H77" s="202"/>
      <c r="I77" s="202"/>
      <c r="J77" s="202"/>
      <c r="K77" s="203"/>
    </row>
    <row r="78" spans="2:11">
      <c r="B78" s="201"/>
      <c r="C78" s="202"/>
      <c r="D78" s="202"/>
      <c r="E78" s="202"/>
      <c r="F78" s="202"/>
      <c r="G78" s="202"/>
      <c r="H78" s="202"/>
      <c r="I78" s="202"/>
      <c r="J78" s="202"/>
      <c r="K78" s="203"/>
    </row>
    <row r="79" spans="2:11">
      <c r="B79" s="201"/>
      <c r="C79" s="202"/>
      <c r="D79" s="202"/>
      <c r="E79" s="202"/>
      <c r="F79" s="202"/>
      <c r="G79" s="202"/>
      <c r="H79" s="202"/>
      <c r="I79" s="202"/>
      <c r="J79" s="202"/>
      <c r="K79" s="203"/>
    </row>
    <row r="80" spans="2:11">
      <c r="B80" s="201"/>
      <c r="C80" s="202"/>
      <c r="D80" s="202"/>
      <c r="E80" s="202"/>
      <c r="F80" s="202"/>
      <c r="G80" s="202"/>
      <c r="H80" s="202"/>
      <c r="I80" s="202"/>
      <c r="J80" s="202"/>
      <c r="K80" s="203"/>
    </row>
    <row r="81" spans="2:11">
      <c r="B81" s="201"/>
      <c r="C81" s="202"/>
      <c r="D81" s="202"/>
      <c r="E81" s="202"/>
      <c r="F81" s="202"/>
      <c r="G81" s="202"/>
      <c r="H81" s="202"/>
      <c r="I81" s="202"/>
      <c r="J81" s="202"/>
      <c r="K81" s="203"/>
    </row>
    <row r="82" spans="2:11">
      <c r="B82" s="201"/>
      <c r="C82" s="202"/>
      <c r="D82" s="202"/>
      <c r="E82" s="202"/>
      <c r="F82" s="202"/>
      <c r="G82" s="202"/>
      <c r="H82" s="202"/>
      <c r="I82" s="202"/>
      <c r="J82" s="202"/>
      <c r="K82" s="203"/>
    </row>
    <row r="83" spans="2:11">
      <c r="B83" s="201"/>
      <c r="C83" s="202"/>
      <c r="D83" s="202"/>
      <c r="E83" s="202"/>
      <c r="F83" s="202"/>
      <c r="G83" s="202"/>
      <c r="H83" s="202"/>
      <c r="I83" s="202"/>
      <c r="J83" s="202"/>
      <c r="K83" s="203"/>
    </row>
    <row r="84" spans="2:11">
      <c r="B84" s="201"/>
      <c r="C84" s="202"/>
      <c r="D84" s="202"/>
      <c r="E84" s="202"/>
      <c r="F84" s="202"/>
      <c r="G84" s="202"/>
      <c r="H84" s="202"/>
      <c r="I84" s="202"/>
      <c r="J84" s="202"/>
      <c r="K84" s="203"/>
    </row>
    <row r="85" spans="2:11">
      <c r="B85" s="201"/>
      <c r="C85" s="202"/>
      <c r="D85" s="202"/>
      <c r="E85" s="202"/>
      <c r="F85" s="202"/>
      <c r="G85" s="202"/>
      <c r="H85" s="202"/>
      <c r="I85" s="202"/>
      <c r="J85" s="202"/>
      <c r="K85" s="203"/>
    </row>
    <row r="86" spans="2:11">
      <c r="B86" s="201"/>
      <c r="C86" s="202"/>
      <c r="D86" s="202"/>
      <c r="E86" s="202"/>
      <c r="F86" s="202"/>
      <c r="G86" s="202"/>
      <c r="H86" s="202"/>
      <c r="I86" s="202"/>
      <c r="J86" s="202"/>
      <c r="K86" s="203"/>
    </row>
    <row r="87" spans="2:11">
      <c r="B87" s="201"/>
      <c r="C87" s="202"/>
      <c r="D87" s="202"/>
      <c r="E87" s="202"/>
      <c r="F87" s="202"/>
      <c r="G87" s="202"/>
      <c r="H87" s="202"/>
      <c r="I87" s="202"/>
      <c r="J87" s="202"/>
      <c r="K87" s="203"/>
    </row>
    <row r="88" spans="2:11">
      <c r="B88" s="201"/>
      <c r="C88" s="202"/>
      <c r="D88" s="202"/>
      <c r="E88" s="202"/>
      <c r="F88" s="202"/>
      <c r="G88" s="202"/>
      <c r="H88" s="202"/>
      <c r="I88" s="202"/>
      <c r="J88" s="202"/>
      <c r="K88" s="203"/>
    </row>
    <row r="89" spans="2:11">
      <c r="B89" s="201"/>
      <c r="C89" s="202"/>
      <c r="D89" s="202"/>
      <c r="E89" s="202"/>
      <c r="F89" s="202"/>
      <c r="G89" s="202"/>
      <c r="H89" s="202"/>
      <c r="I89" s="202"/>
      <c r="J89" s="202"/>
      <c r="K89" s="203"/>
    </row>
    <row r="90" spans="2:11">
      <c r="B90" s="201"/>
      <c r="C90" s="202"/>
      <c r="D90" s="202"/>
      <c r="E90" s="202"/>
      <c r="F90" s="202"/>
      <c r="G90" s="202"/>
      <c r="H90" s="202"/>
      <c r="I90" s="202"/>
      <c r="J90" s="202"/>
      <c r="K90" s="203"/>
    </row>
    <row r="91" spans="2:11">
      <c r="B91" s="201"/>
      <c r="C91" s="202"/>
      <c r="D91" s="202"/>
      <c r="E91" s="202"/>
      <c r="F91" s="202"/>
      <c r="G91" s="202"/>
      <c r="H91" s="202"/>
      <c r="I91" s="202"/>
      <c r="J91" s="202"/>
      <c r="K91" s="203"/>
    </row>
    <row r="92" spans="2:11">
      <c r="B92" s="201"/>
      <c r="C92" s="202"/>
      <c r="D92" s="202"/>
      <c r="E92" s="202"/>
      <c r="F92" s="202"/>
      <c r="G92" s="202"/>
      <c r="H92" s="202"/>
      <c r="I92" s="202"/>
      <c r="J92" s="202"/>
      <c r="K92" s="203"/>
    </row>
    <row r="93" spans="2:11">
      <c r="B93" s="201"/>
      <c r="C93" s="202"/>
      <c r="D93" s="202"/>
      <c r="E93" s="202"/>
      <c r="F93" s="202"/>
      <c r="G93" s="202"/>
      <c r="H93" s="202"/>
      <c r="I93" s="202"/>
      <c r="J93" s="202"/>
      <c r="K93" s="203"/>
    </row>
    <row r="94" spans="2:11">
      <c r="B94" s="201"/>
      <c r="C94" s="202"/>
      <c r="D94" s="202"/>
      <c r="E94" s="202"/>
      <c r="F94" s="202"/>
      <c r="G94" s="202"/>
      <c r="H94" s="202"/>
      <c r="I94" s="202"/>
      <c r="J94" s="202"/>
      <c r="K94" s="203"/>
    </row>
    <row r="95" spans="2:11">
      <c r="B95" s="201"/>
      <c r="C95" s="202"/>
      <c r="D95" s="202"/>
      <c r="E95" s="202"/>
      <c r="F95" s="202"/>
      <c r="G95" s="202"/>
      <c r="H95" s="202"/>
      <c r="I95" s="202"/>
      <c r="J95" s="202"/>
      <c r="K95" s="203"/>
    </row>
    <row r="96" spans="2:11">
      <c r="B96" s="201"/>
      <c r="C96" s="202"/>
      <c r="D96" s="202"/>
      <c r="E96" s="202"/>
      <c r="F96" s="202"/>
      <c r="G96" s="202"/>
      <c r="H96" s="202"/>
      <c r="I96" s="202"/>
      <c r="J96" s="202"/>
      <c r="K96" s="203"/>
    </row>
    <row r="97" spans="2:11">
      <c r="B97" s="201"/>
      <c r="C97" s="202"/>
      <c r="D97" s="202"/>
      <c r="E97" s="202"/>
      <c r="F97" s="202"/>
      <c r="G97" s="202"/>
      <c r="H97" s="202"/>
      <c r="I97" s="202"/>
      <c r="J97" s="202"/>
      <c r="K97" s="203"/>
    </row>
    <row r="98" spans="2:11">
      <c r="B98" s="201"/>
      <c r="C98" s="202"/>
      <c r="D98" s="202"/>
      <c r="E98" s="202"/>
      <c r="F98" s="202"/>
      <c r="G98" s="202"/>
      <c r="H98" s="202"/>
      <c r="I98" s="202"/>
      <c r="J98" s="202"/>
      <c r="K98" s="203"/>
    </row>
    <row r="99" spans="2:11">
      <c r="B99" s="201"/>
      <c r="C99" s="202"/>
      <c r="D99" s="202"/>
      <c r="E99" s="202"/>
      <c r="F99" s="202"/>
      <c r="G99" s="202"/>
      <c r="H99" s="202"/>
      <c r="I99" s="202"/>
      <c r="J99" s="202"/>
      <c r="K99" s="203"/>
    </row>
    <row r="100" spans="2:11">
      <c r="B100" s="201"/>
      <c r="C100" s="202"/>
      <c r="D100" s="202"/>
      <c r="E100" s="202"/>
      <c r="F100" s="202"/>
      <c r="G100" s="202"/>
      <c r="H100" s="202"/>
      <c r="I100" s="202"/>
      <c r="J100" s="202"/>
      <c r="K100" s="203"/>
    </row>
    <row r="101" spans="2:11">
      <c r="B101" s="201"/>
      <c r="C101" s="202"/>
      <c r="D101" s="202"/>
      <c r="E101" s="202"/>
      <c r="F101" s="202"/>
      <c r="G101" s="202"/>
      <c r="H101" s="202"/>
      <c r="I101" s="202"/>
      <c r="J101" s="202"/>
      <c r="K101" s="203"/>
    </row>
    <row r="102" spans="2:11">
      <c r="B102" s="201"/>
      <c r="C102" s="202"/>
      <c r="D102" s="202"/>
      <c r="E102" s="202"/>
      <c r="F102" s="202"/>
      <c r="G102" s="202"/>
      <c r="H102" s="202"/>
      <c r="I102" s="202"/>
      <c r="J102" s="202"/>
      <c r="K102" s="203"/>
    </row>
    <row r="103" spans="2:11">
      <c r="B103" s="201"/>
      <c r="C103" s="202"/>
      <c r="D103" s="202"/>
      <c r="E103" s="202"/>
      <c r="F103" s="202"/>
      <c r="G103" s="202"/>
      <c r="H103" s="202"/>
      <c r="I103" s="202"/>
      <c r="J103" s="202"/>
      <c r="K103" s="203"/>
    </row>
    <row r="104" spans="2:11">
      <c r="B104" s="201"/>
      <c r="C104" s="202"/>
      <c r="D104" s="202"/>
      <c r="E104" s="202"/>
      <c r="F104" s="202"/>
      <c r="G104" s="202"/>
      <c r="H104" s="202"/>
      <c r="I104" s="202"/>
      <c r="J104" s="202"/>
      <c r="K104" s="203"/>
    </row>
    <row r="105" spans="2:11">
      <c r="B105" s="201"/>
      <c r="C105" s="202"/>
      <c r="D105" s="202"/>
      <c r="E105" s="202"/>
      <c r="F105" s="202"/>
      <c r="G105" s="202"/>
      <c r="H105" s="202"/>
      <c r="I105" s="202"/>
      <c r="J105" s="202"/>
      <c r="K105" s="203"/>
    </row>
    <row r="106" spans="2:11">
      <c r="B106" s="201"/>
      <c r="C106" s="202"/>
      <c r="D106" s="202"/>
      <c r="E106" s="202"/>
      <c r="F106" s="202"/>
      <c r="G106" s="202"/>
      <c r="H106" s="202"/>
      <c r="I106" s="202"/>
      <c r="J106" s="202"/>
      <c r="K106" s="203"/>
    </row>
    <row r="107" spans="2:11">
      <c r="B107" s="201"/>
      <c r="C107" s="202"/>
      <c r="D107" s="202"/>
      <c r="E107" s="202"/>
      <c r="F107" s="202"/>
      <c r="G107" s="202"/>
      <c r="H107" s="202"/>
      <c r="I107" s="202"/>
      <c r="J107" s="202"/>
      <c r="K107" s="203"/>
    </row>
    <row r="108" spans="2:11">
      <c r="B108" s="201"/>
      <c r="C108" s="202"/>
      <c r="D108" s="202"/>
      <c r="E108" s="202"/>
      <c r="F108" s="202"/>
      <c r="G108" s="202"/>
      <c r="H108" s="202"/>
      <c r="I108" s="202"/>
      <c r="J108" s="202"/>
      <c r="K108" s="203"/>
    </row>
    <row r="109" spans="2:11">
      <c r="B109" s="201"/>
      <c r="C109" s="202"/>
      <c r="D109" s="202"/>
      <c r="E109" s="202"/>
      <c r="F109" s="202"/>
      <c r="G109" s="202"/>
      <c r="H109" s="202"/>
      <c r="I109" s="202"/>
      <c r="J109" s="202"/>
      <c r="K109" s="203"/>
    </row>
    <row r="110" spans="2:11">
      <c r="B110" s="204"/>
      <c r="C110" s="205"/>
      <c r="D110" s="205"/>
      <c r="E110" s="205"/>
      <c r="F110" s="205"/>
      <c r="G110" s="205"/>
      <c r="H110" s="205"/>
      <c r="I110" s="205"/>
      <c r="J110" s="205"/>
      <c r="K110" s="206"/>
    </row>
    <row r="116" spans="3:9">
      <c r="C116" s="198"/>
      <c r="D116" s="199"/>
      <c r="E116" s="199"/>
      <c r="F116" s="199"/>
      <c r="G116" s="199"/>
      <c r="H116" s="199"/>
      <c r="I116" s="200"/>
    </row>
    <row r="117" spans="3:9">
      <c r="C117" s="201"/>
      <c r="D117" s="202"/>
      <c r="E117" s="202"/>
      <c r="F117" s="202"/>
      <c r="G117" s="202"/>
      <c r="H117" s="202"/>
      <c r="I117" s="203"/>
    </row>
    <row r="118" spans="3:9">
      <c r="C118" s="201"/>
      <c r="D118" s="202"/>
      <c r="E118" s="202"/>
      <c r="F118" s="202"/>
      <c r="G118" s="202"/>
      <c r="H118" s="202"/>
      <c r="I118" s="203"/>
    </row>
    <row r="119" spans="3:9">
      <c r="C119" s="201"/>
      <c r="D119" s="202"/>
      <c r="E119" s="202"/>
      <c r="F119" s="202"/>
      <c r="G119" s="202"/>
      <c r="H119" s="202"/>
      <c r="I119" s="203"/>
    </row>
    <row r="120" spans="3:9">
      <c r="C120" s="201"/>
      <c r="D120" s="202"/>
      <c r="E120" s="202"/>
      <c r="F120" s="202"/>
      <c r="G120" s="202"/>
      <c r="H120" s="202"/>
      <c r="I120" s="203"/>
    </row>
    <row r="121" spans="3:9">
      <c r="C121" s="201"/>
      <c r="D121" s="202"/>
      <c r="E121" s="202"/>
      <c r="F121" s="202"/>
      <c r="G121" s="202"/>
      <c r="H121" s="202"/>
      <c r="I121" s="203"/>
    </row>
    <row r="122" spans="3:9">
      <c r="C122" s="201"/>
      <c r="D122" s="202"/>
      <c r="E122" s="202"/>
      <c r="F122" s="202"/>
      <c r="G122" s="202"/>
      <c r="H122" s="202"/>
      <c r="I122" s="203"/>
    </row>
    <row r="123" spans="3:9">
      <c r="C123" s="201"/>
      <c r="D123" s="202"/>
      <c r="E123" s="202"/>
      <c r="F123" s="202"/>
      <c r="G123" s="202"/>
      <c r="H123" s="202"/>
      <c r="I123" s="203"/>
    </row>
    <row r="124" spans="3:9">
      <c r="C124" s="201"/>
      <c r="D124" s="202"/>
      <c r="E124" s="202"/>
      <c r="F124" s="202"/>
      <c r="G124" s="202"/>
      <c r="H124" s="202"/>
      <c r="I124" s="203"/>
    </row>
    <row r="125" spans="3:9">
      <c r="C125" s="201"/>
      <c r="D125" s="202"/>
      <c r="E125" s="202"/>
      <c r="F125" s="202"/>
      <c r="G125" s="202"/>
      <c r="H125" s="202"/>
      <c r="I125" s="203"/>
    </row>
    <row r="126" spans="3:9">
      <c r="C126" s="201"/>
      <c r="D126" s="202"/>
      <c r="E126" s="202"/>
      <c r="F126" s="202"/>
      <c r="G126" s="202"/>
      <c r="H126" s="202"/>
      <c r="I126" s="203"/>
    </row>
    <row r="127" spans="3:9">
      <c r="C127" s="201"/>
      <c r="D127" s="202"/>
      <c r="E127" s="202"/>
      <c r="F127" s="202"/>
      <c r="G127" s="202"/>
      <c r="H127" s="202"/>
      <c r="I127" s="203"/>
    </row>
    <row r="128" spans="3:9">
      <c r="C128" s="201"/>
      <c r="D128" s="202"/>
      <c r="E128" s="202"/>
      <c r="F128" s="202"/>
      <c r="G128" s="202"/>
      <c r="H128" s="202"/>
      <c r="I128" s="203"/>
    </row>
    <row r="129" spans="3:9">
      <c r="C129" s="201"/>
      <c r="D129" s="202"/>
      <c r="E129" s="202"/>
      <c r="F129" s="202"/>
      <c r="G129" s="202"/>
      <c r="H129" s="202"/>
      <c r="I129" s="203"/>
    </row>
    <row r="130" spans="3:9">
      <c r="C130" s="201"/>
      <c r="D130" s="202"/>
      <c r="E130" s="202"/>
      <c r="F130" s="202"/>
      <c r="G130" s="202"/>
      <c r="H130" s="202"/>
      <c r="I130" s="203"/>
    </row>
    <row r="131" spans="3:9">
      <c r="C131" s="201"/>
      <c r="D131" s="202"/>
      <c r="E131" s="202"/>
      <c r="F131" s="202"/>
      <c r="G131" s="202"/>
      <c r="H131" s="202"/>
      <c r="I131" s="203"/>
    </row>
    <row r="132" spans="3:9">
      <c r="C132" s="201"/>
      <c r="D132" s="202"/>
      <c r="E132" s="202"/>
      <c r="F132" s="202"/>
      <c r="G132" s="202"/>
      <c r="H132" s="202"/>
      <c r="I132" s="203"/>
    </row>
    <row r="133" spans="3:9">
      <c r="C133" s="201"/>
      <c r="D133" s="202"/>
      <c r="E133" s="202"/>
      <c r="F133" s="202"/>
      <c r="G133" s="202"/>
      <c r="H133" s="202"/>
      <c r="I133" s="203"/>
    </row>
    <row r="134" spans="3:9">
      <c r="C134" s="201"/>
      <c r="D134" s="202"/>
      <c r="E134" s="202"/>
      <c r="F134" s="202"/>
      <c r="G134" s="202"/>
      <c r="H134" s="202"/>
      <c r="I134" s="203"/>
    </row>
    <row r="135" spans="3:9">
      <c r="C135" s="201"/>
      <c r="D135" s="202"/>
      <c r="E135" s="202"/>
      <c r="F135" s="202"/>
      <c r="G135" s="202"/>
      <c r="H135" s="202"/>
      <c r="I135" s="203"/>
    </row>
    <row r="136" spans="3:9">
      <c r="C136" s="201"/>
      <c r="D136" s="202"/>
      <c r="E136" s="202"/>
      <c r="F136" s="202"/>
      <c r="G136" s="202"/>
      <c r="H136" s="202"/>
      <c r="I136" s="203"/>
    </row>
    <row r="137" spans="3:9">
      <c r="C137" s="201"/>
      <c r="D137" s="202"/>
      <c r="E137" s="202"/>
      <c r="F137" s="202"/>
      <c r="G137" s="202"/>
      <c r="H137" s="202"/>
      <c r="I137" s="203"/>
    </row>
    <row r="138" spans="3:9">
      <c r="C138" s="201"/>
      <c r="D138" s="202"/>
      <c r="E138" s="202"/>
      <c r="F138" s="202"/>
      <c r="G138" s="202"/>
      <c r="H138" s="202"/>
      <c r="I138" s="203"/>
    </row>
    <row r="139" spans="3:9">
      <c r="C139" s="201"/>
      <c r="D139" s="202"/>
      <c r="E139" s="202"/>
      <c r="F139" s="202"/>
      <c r="G139" s="202"/>
      <c r="H139" s="202"/>
      <c r="I139" s="203"/>
    </row>
    <row r="140" spans="3:9">
      <c r="C140" s="201"/>
      <c r="D140" s="202"/>
      <c r="E140" s="202"/>
      <c r="F140" s="202"/>
      <c r="G140" s="202"/>
      <c r="H140" s="202"/>
      <c r="I140" s="203"/>
    </row>
    <row r="141" spans="3:9">
      <c r="C141" s="201"/>
      <c r="D141" s="202"/>
      <c r="E141" s="202"/>
      <c r="F141" s="202"/>
      <c r="G141" s="202"/>
      <c r="H141" s="202"/>
      <c r="I141" s="203"/>
    </row>
    <row r="142" spans="3:9">
      <c r="C142" s="201"/>
      <c r="D142" s="202"/>
      <c r="E142" s="202"/>
      <c r="F142" s="202"/>
      <c r="G142" s="202"/>
      <c r="H142" s="202"/>
      <c r="I142" s="203"/>
    </row>
    <row r="143" spans="3:9">
      <c r="C143" s="201"/>
      <c r="D143" s="202"/>
      <c r="E143" s="202"/>
      <c r="F143" s="202"/>
      <c r="G143" s="202"/>
      <c r="H143" s="202"/>
      <c r="I143" s="203"/>
    </row>
    <row r="144" spans="3:9">
      <c r="C144" s="204"/>
      <c r="D144" s="205"/>
      <c r="E144" s="205"/>
      <c r="F144" s="205"/>
      <c r="G144" s="205"/>
      <c r="H144" s="205"/>
      <c r="I144" s="206"/>
    </row>
    <row r="150" spans="3:9">
      <c r="C150" s="388"/>
      <c r="D150" s="389"/>
      <c r="E150" s="389"/>
      <c r="F150" s="389"/>
      <c r="G150" s="389"/>
      <c r="H150" s="389"/>
      <c r="I150" s="390"/>
    </row>
    <row r="151" spans="3:9">
      <c r="C151" s="391"/>
      <c r="D151" s="392"/>
      <c r="E151" s="392"/>
      <c r="F151" s="392"/>
      <c r="G151" s="392"/>
      <c r="H151" s="392"/>
      <c r="I151" s="393"/>
    </row>
    <row r="152" spans="3:9">
      <c r="C152" s="391"/>
      <c r="D152" s="392"/>
      <c r="E152" s="392"/>
      <c r="F152" s="392"/>
      <c r="G152" s="392"/>
      <c r="H152" s="392"/>
      <c r="I152" s="393"/>
    </row>
    <row r="153" spans="3:9">
      <c r="C153" s="391"/>
      <c r="D153" s="392"/>
      <c r="E153" s="392"/>
      <c r="F153" s="392"/>
      <c r="G153" s="392"/>
      <c r="H153" s="392"/>
      <c r="I153" s="393"/>
    </row>
    <row r="154" spans="3:9">
      <c r="C154" s="391"/>
      <c r="D154" s="392"/>
      <c r="E154" s="392"/>
      <c r="F154" s="392"/>
      <c r="G154" s="392"/>
      <c r="H154" s="392"/>
      <c r="I154" s="393"/>
    </row>
    <row r="155" spans="3:9">
      <c r="C155" s="391"/>
      <c r="D155" s="392"/>
      <c r="E155" s="392"/>
      <c r="F155" s="392"/>
      <c r="G155" s="392"/>
      <c r="H155" s="392"/>
      <c r="I155" s="393"/>
    </row>
    <row r="156" spans="3:9">
      <c r="C156" s="391"/>
      <c r="D156" s="392"/>
      <c r="E156" s="392"/>
      <c r="F156" s="392"/>
      <c r="G156" s="392"/>
      <c r="H156" s="392"/>
      <c r="I156" s="393"/>
    </row>
    <row r="157" spans="3:9">
      <c r="C157" s="391"/>
      <c r="D157" s="392"/>
      <c r="E157" s="392"/>
      <c r="F157" s="392"/>
      <c r="G157" s="392"/>
      <c r="H157" s="392"/>
      <c r="I157" s="393"/>
    </row>
    <row r="158" spans="3:9">
      <c r="C158" s="391"/>
      <c r="D158" s="392"/>
      <c r="E158" s="392"/>
      <c r="F158" s="392"/>
      <c r="G158" s="392"/>
      <c r="H158" s="392"/>
      <c r="I158" s="393"/>
    </row>
    <row r="159" spans="3:9">
      <c r="C159" s="391"/>
      <c r="D159" s="392"/>
      <c r="E159" s="392"/>
      <c r="F159" s="392"/>
      <c r="G159" s="392"/>
      <c r="H159" s="392"/>
      <c r="I159" s="393"/>
    </row>
    <row r="160" spans="3:9">
      <c r="C160" s="391"/>
      <c r="D160" s="392"/>
      <c r="E160" s="392"/>
      <c r="F160" s="392"/>
      <c r="G160" s="392"/>
      <c r="H160" s="392"/>
      <c r="I160" s="393"/>
    </row>
    <row r="161" spans="3:9">
      <c r="C161" s="391"/>
      <c r="D161" s="392"/>
      <c r="E161" s="392"/>
      <c r="F161" s="392"/>
      <c r="G161" s="392"/>
      <c r="H161" s="392"/>
      <c r="I161" s="393"/>
    </row>
    <row r="162" spans="3:9">
      <c r="C162" s="391"/>
      <c r="D162" s="392"/>
      <c r="E162" s="392"/>
      <c r="F162" s="392"/>
      <c r="G162" s="392"/>
      <c r="H162" s="392"/>
      <c r="I162" s="393"/>
    </row>
    <row r="163" spans="3:9">
      <c r="C163" s="391"/>
      <c r="D163" s="392"/>
      <c r="E163" s="392"/>
      <c r="F163" s="392"/>
      <c r="G163" s="392"/>
      <c r="H163" s="392"/>
      <c r="I163" s="393"/>
    </row>
    <row r="164" spans="3:9">
      <c r="C164" s="391"/>
      <c r="D164" s="392"/>
      <c r="E164" s="392"/>
      <c r="F164" s="392"/>
      <c r="G164" s="392"/>
      <c r="H164" s="392"/>
      <c r="I164" s="393"/>
    </row>
    <row r="165" spans="3:9">
      <c r="C165" s="391"/>
      <c r="D165" s="392"/>
      <c r="E165" s="392"/>
      <c r="F165" s="392"/>
      <c r="G165" s="392"/>
      <c r="H165" s="392"/>
      <c r="I165" s="393"/>
    </row>
    <row r="166" spans="3:9">
      <c r="C166" s="391"/>
      <c r="D166" s="392"/>
      <c r="E166" s="392"/>
      <c r="F166" s="392"/>
      <c r="G166" s="392"/>
      <c r="H166" s="392"/>
      <c r="I166" s="393"/>
    </row>
    <row r="167" spans="3:9">
      <c r="C167" s="391"/>
      <c r="D167" s="392"/>
      <c r="E167" s="392"/>
      <c r="F167" s="392"/>
      <c r="G167" s="392"/>
      <c r="H167" s="392"/>
      <c r="I167" s="393"/>
    </row>
    <row r="168" spans="3:9">
      <c r="C168" s="391"/>
      <c r="D168" s="392"/>
      <c r="E168" s="392"/>
      <c r="F168" s="392"/>
      <c r="G168" s="392"/>
      <c r="H168" s="392"/>
      <c r="I168" s="393"/>
    </row>
    <row r="169" spans="3:9">
      <c r="C169" s="391"/>
      <c r="D169" s="392"/>
      <c r="E169" s="392"/>
      <c r="F169" s="392"/>
      <c r="G169" s="392"/>
      <c r="H169" s="392"/>
      <c r="I169" s="393"/>
    </row>
    <row r="170" spans="3:9">
      <c r="C170" s="391"/>
      <c r="D170" s="392"/>
      <c r="E170" s="392"/>
      <c r="F170" s="392"/>
      <c r="G170" s="392"/>
      <c r="H170" s="392"/>
      <c r="I170" s="393"/>
    </row>
    <row r="171" spans="3:9">
      <c r="C171" s="391"/>
      <c r="D171" s="392"/>
      <c r="E171" s="392"/>
      <c r="F171" s="392"/>
      <c r="G171" s="392"/>
      <c r="H171" s="392"/>
      <c r="I171" s="393"/>
    </row>
    <row r="172" spans="3:9">
      <c r="C172" s="391"/>
      <c r="D172" s="392"/>
      <c r="E172" s="392"/>
      <c r="F172" s="392"/>
      <c r="G172" s="392"/>
      <c r="H172" s="392"/>
      <c r="I172" s="393"/>
    </row>
    <row r="173" spans="3:9">
      <c r="C173" s="391"/>
      <c r="D173" s="392"/>
      <c r="E173" s="392"/>
      <c r="F173" s="392"/>
      <c r="G173" s="392"/>
      <c r="H173" s="392"/>
      <c r="I173" s="393"/>
    </row>
    <row r="174" spans="3:9">
      <c r="C174" s="391"/>
      <c r="D174" s="392"/>
      <c r="E174" s="392"/>
      <c r="F174" s="392"/>
      <c r="G174" s="392"/>
      <c r="H174" s="392"/>
      <c r="I174" s="393"/>
    </row>
    <row r="175" spans="3:9">
      <c r="C175" s="391"/>
      <c r="D175" s="392"/>
      <c r="E175" s="392"/>
      <c r="F175" s="392"/>
      <c r="G175" s="392"/>
      <c r="H175" s="392"/>
      <c r="I175" s="393"/>
    </row>
    <row r="176" spans="3:9">
      <c r="C176" s="391"/>
      <c r="D176" s="392"/>
      <c r="E176" s="392"/>
      <c r="F176" s="392"/>
      <c r="G176" s="392"/>
      <c r="H176" s="392"/>
      <c r="I176" s="393"/>
    </row>
    <row r="177" spans="3:9">
      <c r="C177" s="391"/>
      <c r="D177" s="392"/>
      <c r="E177" s="392"/>
      <c r="F177" s="392"/>
      <c r="G177" s="392"/>
      <c r="H177" s="392"/>
      <c r="I177" s="393"/>
    </row>
    <row r="178" spans="3:9">
      <c r="C178" s="391"/>
      <c r="D178" s="392"/>
      <c r="E178" s="392"/>
      <c r="F178" s="392"/>
      <c r="G178" s="392"/>
      <c r="H178" s="392"/>
      <c r="I178" s="393"/>
    </row>
    <row r="179" spans="3:9">
      <c r="C179" s="391"/>
      <c r="D179" s="392"/>
      <c r="E179" s="392"/>
      <c r="F179" s="392"/>
      <c r="G179" s="392"/>
      <c r="H179" s="392"/>
      <c r="I179" s="393"/>
    </row>
    <row r="180" spans="3:9">
      <c r="C180" s="391"/>
      <c r="D180" s="392"/>
      <c r="E180" s="392"/>
      <c r="F180" s="392"/>
      <c r="G180" s="392"/>
      <c r="H180" s="392"/>
      <c r="I180" s="393"/>
    </row>
    <row r="181" spans="3:9">
      <c r="C181" s="391"/>
      <c r="D181" s="392"/>
      <c r="E181" s="392"/>
      <c r="F181" s="392"/>
      <c r="G181" s="392"/>
      <c r="H181" s="392"/>
      <c r="I181" s="393"/>
    </row>
    <row r="182" spans="3:9">
      <c r="C182" s="391"/>
      <c r="D182" s="392"/>
      <c r="E182" s="392"/>
      <c r="F182" s="392"/>
      <c r="G182" s="392"/>
      <c r="H182" s="392"/>
      <c r="I182" s="393"/>
    </row>
    <row r="183" spans="3:9">
      <c r="C183" s="391"/>
      <c r="D183" s="392"/>
      <c r="E183" s="392"/>
      <c r="F183" s="392"/>
      <c r="G183" s="392"/>
      <c r="H183" s="392"/>
      <c r="I183" s="393"/>
    </row>
    <row r="184" spans="3:9">
      <c r="C184" s="391"/>
      <c r="D184" s="392"/>
      <c r="E184" s="392"/>
      <c r="F184" s="392"/>
      <c r="G184" s="392"/>
      <c r="H184" s="392"/>
      <c r="I184" s="393"/>
    </row>
    <row r="185" spans="3:9">
      <c r="C185" s="391"/>
      <c r="D185" s="392"/>
      <c r="E185" s="392"/>
      <c r="F185" s="392"/>
      <c r="G185" s="392"/>
      <c r="H185" s="392"/>
      <c r="I185" s="393"/>
    </row>
    <row r="186" spans="3:9">
      <c r="C186" s="391"/>
      <c r="D186" s="392"/>
      <c r="E186" s="392"/>
      <c r="F186" s="392"/>
      <c r="G186" s="392"/>
      <c r="H186" s="392"/>
      <c r="I186" s="393"/>
    </row>
    <row r="187" spans="3:9">
      <c r="C187" s="391"/>
      <c r="D187" s="392"/>
      <c r="E187" s="392"/>
      <c r="F187" s="392"/>
      <c r="G187" s="392"/>
      <c r="H187" s="392"/>
      <c r="I187" s="393"/>
    </row>
    <row r="188" spans="3:9">
      <c r="C188" s="391"/>
      <c r="D188" s="392"/>
      <c r="E188" s="392"/>
      <c r="F188" s="392"/>
      <c r="G188" s="392"/>
      <c r="H188" s="392"/>
      <c r="I188" s="393"/>
    </row>
    <row r="189" spans="3:9">
      <c r="C189" s="391"/>
      <c r="D189" s="392"/>
      <c r="E189" s="392"/>
      <c r="F189" s="392"/>
      <c r="G189" s="392"/>
      <c r="H189" s="392"/>
      <c r="I189" s="393"/>
    </row>
    <row r="190" spans="3:9">
      <c r="C190" s="391"/>
      <c r="D190" s="392"/>
      <c r="E190" s="392"/>
      <c r="F190" s="392"/>
      <c r="G190" s="392"/>
      <c r="H190" s="392"/>
      <c r="I190" s="393"/>
    </row>
    <row r="191" spans="3:9">
      <c r="C191" s="391"/>
      <c r="D191" s="392"/>
      <c r="E191" s="392"/>
      <c r="F191" s="392"/>
      <c r="G191" s="392"/>
      <c r="H191" s="392"/>
      <c r="I191" s="393"/>
    </row>
    <row r="192" spans="3:9">
      <c r="C192" s="391"/>
      <c r="D192" s="392"/>
      <c r="E192" s="392"/>
      <c r="F192" s="392"/>
      <c r="G192" s="392"/>
      <c r="H192" s="392"/>
      <c r="I192" s="393"/>
    </row>
    <row r="193" spans="3:10">
      <c r="C193" s="391"/>
      <c r="D193" s="392"/>
      <c r="E193" s="392"/>
      <c r="F193" s="392"/>
      <c r="G193" s="392"/>
      <c r="H193" s="392"/>
      <c r="I193" s="393"/>
    </row>
    <row r="194" spans="3:10">
      <c r="C194" s="391"/>
      <c r="D194" s="392"/>
      <c r="E194" s="392"/>
      <c r="F194" s="392"/>
      <c r="G194" s="392"/>
      <c r="H194" s="392"/>
      <c r="I194" s="393"/>
    </row>
    <row r="195" spans="3:10">
      <c r="C195" s="391"/>
      <c r="D195" s="392"/>
      <c r="E195" s="392"/>
      <c r="F195" s="392"/>
      <c r="G195" s="392"/>
      <c r="H195" s="392"/>
      <c r="I195" s="393"/>
    </row>
    <row r="196" spans="3:10">
      <c r="C196" s="391"/>
      <c r="D196" s="392"/>
      <c r="E196" s="392"/>
      <c r="F196" s="392"/>
      <c r="G196" s="392"/>
      <c r="H196" s="392"/>
      <c r="I196" s="393"/>
    </row>
    <row r="197" spans="3:10">
      <c r="C197" s="391"/>
      <c r="D197" s="392"/>
      <c r="E197" s="392"/>
      <c r="F197" s="392"/>
      <c r="G197" s="392"/>
      <c r="H197" s="392"/>
      <c r="I197" s="393"/>
    </row>
    <row r="198" spans="3:10">
      <c r="C198" s="391"/>
      <c r="D198" s="392"/>
      <c r="E198" s="392"/>
      <c r="F198" s="392"/>
      <c r="G198" s="392"/>
      <c r="H198" s="392"/>
      <c r="I198" s="393"/>
    </row>
    <row r="199" spans="3:10">
      <c r="C199" s="391"/>
      <c r="D199" s="392"/>
      <c r="E199" s="392"/>
      <c r="F199" s="392"/>
      <c r="G199" s="392"/>
      <c r="H199" s="392"/>
      <c r="I199" s="393"/>
    </row>
    <row r="200" spans="3:10">
      <c r="C200" s="391"/>
      <c r="D200" s="392"/>
      <c r="E200" s="392"/>
      <c r="F200" s="392"/>
      <c r="G200" s="392"/>
      <c r="H200" s="392"/>
      <c r="I200" s="393"/>
    </row>
    <row r="201" spans="3:10">
      <c r="C201" s="391"/>
      <c r="D201" s="392"/>
      <c r="E201" s="392"/>
      <c r="F201" s="392"/>
      <c r="G201" s="392"/>
      <c r="H201" s="392"/>
      <c r="I201" s="393"/>
    </row>
    <row r="202" spans="3:10">
      <c r="C202" s="394"/>
      <c r="D202" s="395"/>
      <c r="E202" s="395"/>
      <c r="F202" s="395"/>
      <c r="G202" s="395"/>
      <c r="H202" s="395"/>
      <c r="I202" s="396"/>
    </row>
    <row r="207" spans="3:10">
      <c r="C207" s="388"/>
      <c r="D207" s="389"/>
      <c r="E207" s="389"/>
      <c r="F207" s="389"/>
      <c r="G207" s="389"/>
      <c r="H207" s="389"/>
      <c r="I207" s="390"/>
      <c r="J207" s="404"/>
    </row>
    <row r="208" spans="3:10">
      <c r="C208" s="391"/>
      <c r="D208" s="392"/>
      <c r="E208" s="392"/>
      <c r="F208" s="392"/>
      <c r="G208" s="392"/>
      <c r="H208" s="392"/>
      <c r="I208" s="393"/>
      <c r="J208" s="404"/>
    </row>
    <row r="209" spans="3:10">
      <c r="C209" s="391"/>
      <c r="D209" s="392"/>
      <c r="E209" s="392"/>
      <c r="F209" s="392"/>
      <c r="G209" s="392"/>
      <c r="H209" s="392"/>
      <c r="I209" s="393"/>
      <c r="J209" s="404"/>
    </row>
    <row r="210" spans="3:10">
      <c r="C210" s="391"/>
      <c r="D210" s="392"/>
      <c r="E210" s="392"/>
      <c r="F210" s="392"/>
      <c r="G210" s="392"/>
      <c r="H210" s="392"/>
      <c r="I210" s="393"/>
      <c r="J210" s="404"/>
    </row>
    <row r="211" spans="3:10">
      <c r="C211" s="391"/>
      <c r="D211" s="392"/>
      <c r="E211" s="392"/>
      <c r="F211" s="392"/>
      <c r="G211" s="392"/>
      <c r="H211" s="392"/>
      <c r="I211" s="393"/>
      <c r="J211" s="404"/>
    </row>
    <row r="212" spans="3:10">
      <c r="C212" s="391"/>
      <c r="D212" s="392"/>
      <c r="E212" s="392"/>
      <c r="F212" s="392"/>
      <c r="G212" s="392"/>
      <c r="H212" s="392"/>
      <c r="I212" s="393"/>
      <c r="J212" s="404"/>
    </row>
    <row r="213" spans="3:10">
      <c r="C213" s="391"/>
      <c r="D213" s="392"/>
      <c r="E213" s="392"/>
      <c r="F213" s="392"/>
      <c r="G213" s="392"/>
      <c r="H213" s="392"/>
      <c r="I213" s="393"/>
      <c r="J213" s="404"/>
    </row>
    <row r="214" spans="3:10">
      <c r="C214" s="391"/>
      <c r="D214" s="392"/>
      <c r="E214" s="392"/>
      <c r="F214" s="392"/>
      <c r="G214" s="392"/>
      <c r="H214" s="392"/>
      <c r="I214" s="393"/>
      <c r="J214" s="404"/>
    </row>
    <row r="215" spans="3:10">
      <c r="C215" s="391"/>
      <c r="D215" s="392"/>
      <c r="E215" s="392"/>
      <c r="F215" s="392"/>
      <c r="G215" s="392"/>
      <c r="H215" s="392"/>
      <c r="I215" s="393"/>
      <c r="J215" s="404"/>
    </row>
    <row r="216" spans="3:10">
      <c r="C216" s="391"/>
      <c r="D216" s="392"/>
      <c r="E216" s="392"/>
      <c r="F216" s="392"/>
      <c r="G216" s="392"/>
      <c r="H216" s="392"/>
      <c r="I216" s="393"/>
      <c r="J216" s="404"/>
    </row>
    <row r="217" spans="3:10">
      <c r="C217" s="391"/>
      <c r="D217" s="392"/>
      <c r="E217" s="392"/>
      <c r="F217" s="392"/>
      <c r="G217" s="392"/>
      <c r="H217" s="392"/>
      <c r="I217" s="393"/>
      <c r="J217" s="404"/>
    </row>
    <row r="218" spans="3:10">
      <c r="C218" s="391"/>
      <c r="D218" s="392"/>
      <c r="E218" s="392"/>
      <c r="F218" s="392"/>
      <c r="G218" s="392"/>
      <c r="H218" s="392"/>
      <c r="I218" s="393"/>
      <c r="J218" s="404"/>
    </row>
    <row r="219" spans="3:10">
      <c r="C219" s="391"/>
      <c r="D219" s="392"/>
      <c r="E219" s="392"/>
      <c r="F219" s="392"/>
      <c r="G219" s="392"/>
      <c r="H219" s="392"/>
      <c r="I219" s="393"/>
      <c r="J219" s="404"/>
    </row>
    <row r="220" spans="3:10">
      <c r="C220" s="391"/>
      <c r="D220" s="392"/>
      <c r="E220" s="392"/>
      <c r="F220" s="392"/>
      <c r="G220" s="392"/>
      <c r="H220" s="392"/>
      <c r="I220" s="393"/>
      <c r="J220" s="404"/>
    </row>
    <row r="221" spans="3:10">
      <c r="C221" s="391"/>
      <c r="D221" s="392"/>
      <c r="E221" s="392"/>
      <c r="F221" s="392"/>
      <c r="G221" s="392"/>
      <c r="H221" s="392"/>
      <c r="I221" s="393"/>
      <c r="J221" s="404"/>
    </row>
    <row r="222" spans="3:10">
      <c r="C222" s="391"/>
      <c r="D222" s="392"/>
      <c r="E222" s="392"/>
      <c r="F222" s="392"/>
      <c r="G222" s="392"/>
      <c r="H222" s="392"/>
      <c r="I222" s="393"/>
      <c r="J222" s="404"/>
    </row>
    <row r="223" spans="3:10">
      <c r="C223" s="391"/>
      <c r="D223" s="392"/>
      <c r="E223" s="392"/>
      <c r="F223" s="392"/>
      <c r="G223" s="392"/>
      <c r="H223" s="392"/>
      <c r="I223" s="393"/>
      <c r="J223" s="404"/>
    </row>
    <row r="224" spans="3:10">
      <c r="C224" s="391"/>
      <c r="D224" s="392"/>
      <c r="E224" s="392"/>
      <c r="F224" s="392"/>
      <c r="G224" s="392"/>
      <c r="H224" s="392"/>
      <c r="I224" s="393"/>
      <c r="J224" s="404"/>
    </row>
    <row r="225" spans="3:10">
      <c r="C225" s="391"/>
      <c r="D225" s="392"/>
      <c r="E225" s="392"/>
      <c r="F225" s="392"/>
      <c r="G225" s="392"/>
      <c r="H225" s="392"/>
      <c r="I225" s="393"/>
      <c r="J225" s="404"/>
    </row>
    <row r="226" spans="3:10">
      <c r="C226" s="391"/>
      <c r="D226" s="392"/>
      <c r="E226" s="392"/>
      <c r="F226" s="392"/>
      <c r="G226" s="392"/>
      <c r="H226" s="392"/>
      <c r="I226" s="393"/>
      <c r="J226" s="404"/>
    </row>
    <row r="227" spans="3:10">
      <c r="C227" s="391"/>
      <c r="D227" s="392"/>
      <c r="E227" s="392"/>
      <c r="F227" s="392"/>
      <c r="G227" s="392"/>
      <c r="H227" s="392"/>
      <c r="I227" s="393"/>
      <c r="J227" s="404"/>
    </row>
    <row r="228" spans="3:10">
      <c r="C228" s="391"/>
      <c r="D228" s="392"/>
      <c r="E228" s="392"/>
      <c r="F228" s="392"/>
      <c r="G228" s="392"/>
      <c r="H228" s="392"/>
      <c r="I228" s="393"/>
      <c r="J228" s="404"/>
    </row>
    <row r="229" spans="3:10">
      <c r="C229" s="391"/>
      <c r="D229" s="392"/>
      <c r="E229" s="392"/>
      <c r="F229" s="392"/>
      <c r="G229" s="392"/>
      <c r="H229" s="392"/>
      <c r="I229" s="393"/>
      <c r="J229" s="404"/>
    </row>
    <row r="230" spans="3:10">
      <c r="C230" s="391"/>
      <c r="D230" s="392"/>
      <c r="E230" s="392"/>
      <c r="F230" s="392"/>
      <c r="G230" s="392"/>
      <c r="H230" s="392"/>
      <c r="I230" s="393"/>
      <c r="J230" s="404"/>
    </row>
    <row r="231" spans="3:10">
      <c r="C231" s="391"/>
      <c r="D231" s="392"/>
      <c r="E231" s="392"/>
      <c r="F231" s="392"/>
      <c r="G231" s="392"/>
      <c r="H231" s="392"/>
      <c r="I231" s="393"/>
      <c r="J231" s="404"/>
    </row>
    <row r="232" spans="3:10">
      <c r="C232" s="391"/>
      <c r="D232" s="392"/>
      <c r="E232" s="392"/>
      <c r="F232" s="392"/>
      <c r="G232" s="392"/>
      <c r="H232" s="392"/>
      <c r="I232" s="393"/>
      <c r="J232" s="404"/>
    </row>
    <row r="233" spans="3:10">
      <c r="C233" s="391"/>
      <c r="D233" s="392"/>
      <c r="E233" s="392"/>
      <c r="F233" s="392"/>
      <c r="G233" s="392"/>
      <c r="H233" s="392"/>
      <c r="I233" s="393"/>
      <c r="J233" s="404"/>
    </row>
    <row r="234" spans="3:10">
      <c r="C234" s="391"/>
      <c r="D234" s="392"/>
      <c r="E234" s="392"/>
      <c r="F234" s="392"/>
      <c r="G234" s="392"/>
      <c r="H234" s="392"/>
      <c r="I234" s="393"/>
      <c r="J234" s="404"/>
    </row>
    <row r="235" spans="3:10">
      <c r="C235" s="391"/>
      <c r="D235" s="392"/>
      <c r="E235" s="392"/>
      <c r="F235" s="392"/>
      <c r="G235" s="392"/>
      <c r="H235" s="392"/>
      <c r="I235" s="393"/>
      <c r="J235" s="404"/>
    </row>
    <row r="236" spans="3:10">
      <c r="C236" s="391"/>
      <c r="D236" s="392"/>
      <c r="E236" s="392"/>
      <c r="F236" s="392"/>
      <c r="G236" s="392"/>
      <c r="H236" s="392"/>
      <c r="I236" s="393"/>
      <c r="J236" s="404"/>
    </row>
    <row r="237" spans="3:10">
      <c r="C237" s="391"/>
      <c r="D237" s="392"/>
      <c r="E237" s="392"/>
      <c r="F237" s="392"/>
      <c r="G237" s="392"/>
      <c r="H237" s="392"/>
      <c r="I237" s="393"/>
      <c r="J237" s="404"/>
    </row>
    <row r="238" spans="3:10">
      <c r="C238" s="391"/>
      <c r="D238" s="392"/>
      <c r="E238" s="392"/>
      <c r="F238" s="392"/>
      <c r="G238" s="392"/>
      <c r="H238" s="392"/>
      <c r="I238" s="393"/>
      <c r="J238" s="404"/>
    </row>
    <row r="239" spans="3:10">
      <c r="C239" s="391"/>
      <c r="D239" s="392"/>
      <c r="E239" s="392"/>
      <c r="F239" s="392"/>
      <c r="G239" s="392"/>
      <c r="H239" s="392"/>
      <c r="I239" s="393"/>
      <c r="J239" s="404"/>
    </row>
    <row r="240" spans="3:10">
      <c r="C240" s="391"/>
      <c r="D240" s="392"/>
      <c r="E240" s="392"/>
      <c r="F240" s="392"/>
      <c r="G240" s="392"/>
      <c r="H240" s="392"/>
      <c r="I240" s="393"/>
      <c r="J240" s="404"/>
    </row>
    <row r="241" spans="3:10">
      <c r="C241" s="391"/>
      <c r="D241" s="392"/>
      <c r="E241" s="392"/>
      <c r="F241" s="392"/>
      <c r="G241" s="392"/>
      <c r="H241" s="392"/>
      <c r="I241" s="393"/>
      <c r="J241" s="404"/>
    </row>
    <row r="242" spans="3:10">
      <c r="C242" s="391"/>
      <c r="D242" s="392"/>
      <c r="E242" s="392"/>
      <c r="F242" s="392"/>
      <c r="G242" s="392"/>
      <c r="H242" s="392"/>
      <c r="I242" s="393"/>
      <c r="J242" s="404"/>
    </row>
    <row r="243" spans="3:10">
      <c r="C243" s="391"/>
      <c r="D243" s="392"/>
      <c r="E243" s="392"/>
      <c r="F243" s="392"/>
      <c r="G243" s="392"/>
      <c r="H243" s="392"/>
      <c r="I243" s="393"/>
      <c r="J243" s="404"/>
    </row>
    <row r="244" spans="3:10">
      <c r="C244" s="391"/>
      <c r="D244" s="392"/>
      <c r="E244" s="392"/>
      <c r="F244" s="392"/>
      <c r="G244" s="392"/>
      <c r="H244" s="392"/>
      <c r="I244" s="393"/>
      <c r="J244" s="404"/>
    </row>
    <row r="245" spans="3:10">
      <c r="C245" s="391"/>
      <c r="D245" s="392"/>
      <c r="E245" s="392"/>
      <c r="F245" s="392"/>
      <c r="G245" s="392"/>
      <c r="H245" s="392"/>
      <c r="I245" s="393"/>
      <c r="J245" s="404"/>
    </row>
    <row r="246" spans="3:10">
      <c r="C246" s="391"/>
      <c r="D246" s="392"/>
      <c r="E246" s="392"/>
      <c r="F246" s="392"/>
      <c r="G246" s="392"/>
      <c r="H246" s="392"/>
      <c r="I246" s="393"/>
      <c r="J246" s="404"/>
    </row>
    <row r="247" spans="3:10">
      <c r="C247" s="391"/>
      <c r="D247" s="392"/>
      <c r="E247" s="392"/>
      <c r="F247" s="392"/>
      <c r="G247" s="392"/>
      <c r="H247" s="392"/>
      <c r="I247" s="393"/>
      <c r="J247" s="404"/>
    </row>
    <row r="248" spans="3:10">
      <c r="C248" s="391"/>
      <c r="D248" s="392"/>
      <c r="E248" s="392"/>
      <c r="F248" s="392"/>
      <c r="G248" s="392"/>
      <c r="H248" s="392"/>
      <c r="I248" s="393"/>
      <c r="J248" s="404"/>
    </row>
    <row r="249" spans="3:10">
      <c r="C249" s="391"/>
      <c r="D249" s="392"/>
      <c r="E249" s="392"/>
      <c r="F249" s="392"/>
      <c r="G249" s="392"/>
      <c r="H249" s="392"/>
      <c r="I249" s="393"/>
      <c r="J249" s="404"/>
    </row>
    <row r="250" spans="3:10">
      <c r="C250" s="391"/>
      <c r="D250" s="392"/>
      <c r="E250" s="392"/>
      <c r="F250" s="392"/>
      <c r="G250" s="392"/>
      <c r="H250" s="392"/>
      <c r="I250" s="393"/>
      <c r="J250" s="404"/>
    </row>
    <row r="251" spans="3:10">
      <c r="C251" s="391"/>
      <c r="D251" s="392"/>
      <c r="E251" s="392"/>
      <c r="F251" s="392"/>
      <c r="G251" s="392"/>
      <c r="H251" s="392"/>
      <c r="I251" s="393"/>
      <c r="J251" s="404"/>
    </row>
    <row r="252" spans="3:10">
      <c r="C252" s="391"/>
      <c r="D252" s="392"/>
      <c r="E252" s="392"/>
      <c r="F252" s="392"/>
      <c r="G252" s="392"/>
      <c r="H252" s="392"/>
      <c r="I252" s="393"/>
      <c r="J252" s="404"/>
    </row>
    <row r="253" spans="3:10">
      <c r="C253" s="394"/>
      <c r="D253" s="395"/>
      <c r="E253" s="395"/>
      <c r="F253" s="395"/>
      <c r="G253" s="395"/>
      <c r="H253" s="395"/>
      <c r="I253" s="396"/>
      <c r="J253" s="404"/>
    </row>
  </sheetData>
  <sheetProtection password="D921" sheet="1" objects="1" scenarios="1"/>
  <mergeCells count="2">
    <mergeCell ref="B2:I2"/>
    <mergeCell ref="B4:I9"/>
  </mergeCells>
  <phoneticPr fontId="2" type="noConversion"/>
  <printOptions horizontalCentered="1" verticalCentered="1"/>
  <pageMargins left="0.27" right="0.21" top="0.31" bottom="0.37" header="0.2" footer="0.26"/>
  <pageSetup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Switchboard</vt:lpstr>
      <vt:lpstr>Modules</vt:lpstr>
      <vt:lpstr>Input - Annual P&amp;L</vt:lpstr>
      <vt:lpstr>Input - Monthly P&amp;L</vt:lpstr>
      <vt:lpstr>Balance Sheet</vt:lpstr>
      <vt:lpstr>Cash Flow</vt:lpstr>
      <vt:lpstr>Output</vt:lpstr>
      <vt:lpstr>'Balance Sheet'!Print_Area</vt:lpstr>
      <vt:lpstr>'Cash Flow'!Print_Area</vt:lpstr>
      <vt:lpstr>'Input - Annual P&amp;L'!Print_Area</vt:lpstr>
      <vt:lpstr>'Input - Monthly P&amp;L'!Print_Area</vt:lpstr>
      <vt:lpstr>Modules!Print_Area</vt:lpstr>
      <vt:lpstr>Output!Print_Area</vt:lpstr>
      <vt:lpstr>Switchboard!Print_Area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cp:lastPrinted>2010-10-02T05:03:20Z</cp:lastPrinted>
  <dcterms:created xsi:type="dcterms:W3CDTF">2009-09-16T01:41:55Z</dcterms:created>
  <dcterms:modified xsi:type="dcterms:W3CDTF">2013-04-29T17:00:57Z</dcterms:modified>
</cp:coreProperties>
</file>